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4625" yWindow="15" windowWidth="14055" windowHeight="11760" activeTab="7"/>
  </bookViews>
  <sheets>
    <sheet name="主催者入力欄" sheetId="1" r:id="rId1"/>
    <sheet name="作成要領" sheetId="2" r:id="rId2"/>
    <sheet name="学校一覧" sheetId="3" r:id="rId3"/>
    <sheet name="学校情報入力シート" sheetId="4" r:id="rId4"/>
    <sheet name="申込入力シート" sheetId="5" r:id="rId5"/>
    <sheet name="種目別参加人数" sheetId="6" r:id="rId6"/>
    <sheet name="参加料納付書兼領収書" sheetId="7" r:id="rId7"/>
    <sheet name="手書き納付書" sheetId="8" r:id="rId8"/>
    <sheet name="男女１号様式印刷" sheetId="9" r:id="rId9"/>
    <sheet name="男２号様式印刷" sheetId="10" r:id="rId10"/>
    <sheet name="女２号様式印刷" sheetId="11" r:id="rId11"/>
    <sheet name="男女３号リレー様式印刷" sheetId="12" r:id="rId12"/>
    <sheet name="計算用シート" sheetId="13" state="hidden" r:id="rId13"/>
  </sheets>
  <externalReferences>
    <externalReference r:id="rId17"/>
  </externalReferences>
  <definedNames>
    <definedName name="_xlnm.Print_Area" localSheetId="2">'学校一覧'!$B$3:$E$251</definedName>
    <definedName name="_xlnm.Print_Area" localSheetId="3">'学校情報入力シート'!$C$2:$E$14</definedName>
    <definedName name="_xlnm.Print_Area" localSheetId="1">'作成要領'!$A$2:$L$31</definedName>
    <definedName name="_xlnm.Print_Area" localSheetId="6">'参加料納付書兼領収書'!$A$3:$N$43</definedName>
    <definedName name="_xlnm.Print_Area" localSheetId="0">'主催者入力欄'!$C$2:$H$47</definedName>
    <definedName name="_xlnm.Print_Area" localSheetId="7">'手書き納付書'!$A$1:$N$41</definedName>
    <definedName name="_xlnm.Print_Area" localSheetId="5">'種目別参加人数'!$C$2:$H$46</definedName>
    <definedName name="_xlnm.Print_Area" localSheetId="10">'女２号様式印刷'!$D$6:$O$705</definedName>
    <definedName name="_xlnm.Print_Area" localSheetId="4">'申込入力シート'!$B$4:$AF$86</definedName>
    <definedName name="_xlnm.Print_Area" localSheetId="9">'男２号様式印刷'!$D$6:$O$705</definedName>
    <definedName name="_xlnm.Print_Area" localSheetId="8">'男女１号様式印刷'!$B$2:$I$115</definedName>
    <definedName name="_xlnm.Print_Area" localSheetId="11">'男女３号リレー様式印刷'!$D$6:$AB$28</definedName>
    <definedName name="学校範囲">'[1]学校'!$B$2:$AD$302</definedName>
  </definedNames>
  <calcPr fullCalcOnLoad="1"/>
  <pivotCaches>
    <pivotCache cacheId="2" r:id="rId14"/>
  </pivotCaches>
</workbook>
</file>

<file path=xl/sharedStrings.xml><?xml version="1.0" encoding="utf-8"?>
<sst xmlns="http://schemas.openxmlformats.org/spreadsheetml/2006/main" count="3768" uniqueCount="806">
  <si>
    <t xml:space="preserve"> 監督名</t>
  </si>
  <si>
    <t>人数</t>
  </si>
  <si>
    <t>氏　　　名</t>
  </si>
  <si>
    <t>ふりがな</t>
  </si>
  <si>
    <t>種目名</t>
  </si>
  <si>
    <t>記録</t>
  </si>
  <si>
    <t>記録</t>
  </si>
  <si>
    <t>年</t>
  </si>
  <si>
    <t>種目ID</t>
  </si>
  <si>
    <t>氏　名</t>
  </si>
  <si>
    <t>県No</t>
  </si>
  <si>
    <t>種目No</t>
  </si>
  <si>
    <t>個人種目</t>
  </si>
  <si>
    <t>リレー種目</t>
  </si>
  <si>
    <t>男子変換表</t>
  </si>
  <si>
    <t>女子変換表</t>
  </si>
  <si>
    <t>ふりがな</t>
  </si>
  <si>
    <t>種目名</t>
  </si>
  <si>
    <t>番号入力</t>
  </si>
  <si>
    <t>結合</t>
  </si>
  <si>
    <t>NC</t>
  </si>
  <si>
    <t>氏名</t>
  </si>
  <si>
    <t>年</t>
  </si>
  <si>
    <t>ふりがな</t>
  </si>
  <si>
    <t>個人種目１</t>
  </si>
  <si>
    <t>個人種目２</t>
  </si>
  <si>
    <t>学年</t>
  </si>
  <si>
    <t>種目別参加人数確認表</t>
  </si>
  <si>
    <t>女　子</t>
  </si>
  <si>
    <t>男　子</t>
  </si>
  <si>
    <t>県ナンバー</t>
  </si>
  <si>
    <t>※女子の入力画面は下方にあります</t>
  </si>
  <si>
    <t>大会名</t>
  </si>
  <si>
    <t>男子種目</t>
  </si>
  <si>
    <t>出場制限</t>
  </si>
  <si>
    <t>ふりがな</t>
  </si>
  <si>
    <t>女子種目</t>
  </si>
  <si>
    <t>大会期日</t>
  </si>
  <si>
    <t>大 会 名</t>
  </si>
  <si>
    <t>場　　所</t>
  </si>
  <si>
    <t>男子種目入力欄</t>
  </si>
  <si>
    <t>女子種目入力欄</t>
  </si>
  <si>
    <t>※無制限は未記入</t>
  </si>
  <si>
    <t>種目名入力</t>
  </si>
  <si>
    <t>出場制限入力</t>
  </si>
  <si>
    <t>参加人数</t>
  </si>
  <si>
    <t>性</t>
  </si>
  <si>
    <t>種目NO</t>
  </si>
  <si>
    <t>ナンバーカード</t>
  </si>
  <si>
    <t>氏名</t>
  </si>
  <si>
    <t>全個票</t>
  </si>
  <si>
    <t>個票印刷枚数</t>
  </si>
  <si>
    <t>枚</t>
  </si>
  <si>
    <t>①地区名</t>
  </si>
  <si>
    <t>入力欄</t>
  </si>
  <si>
    <t>項目</t>
  </si>
  <si>
    <t>備考</t>
  </si>
  <si>
    <t>姓と名の間は全角１スペースのみ空けてください</t>
  </si>
  <si>
    <t>例　943-0000</t>
  </si>
  <si>
    <t>学校情報入力シート</t>
  </si>
  <si>
    <t>学　校　名</t>
  </si>
  <si>
    <t>校 長 氏 名</t>
  </si>
  <si>
    <t>連番</t>
  </si>
  <si>
    <t>プリンターの設定をカラー印刷にしてください。</t>
  </si>
  <si>
    <t>このシートの制限</t>
  </si>
  <si>
    <t/>
  </si>
  <si>
    <t>登録ナンバー</t>
  </si>
  <si>
    <t>３号リレー</t>
  </si>
  <si>
    <t>３号個票</t>
  </si>
  <si>
    <t>性</t>
  </si>
  <si>
    <t>総計</t>
  </si>
  <si>
    <t>種目NO</t>
  </si>
  <si>
    <t>データの個数 / 氏名</t>
  </si>
  <si>
    <t>①学校情報入力シートへの入力</t>
  </si>
  <si>
    <t>②申込入力シートへの入力</t>
  </si>
  <si>
    <t>「主催者入力欄」シートは主催者側が入れるものですので変更しないでください。</t>
  </si>
  <si>
    <t>申込者は</t>
  </si>
  <si>
    <t>をしてください。</t>
  </si>
  <si>
    <t>プリントアウトしたものは、職印の押印をお願いします</t>
  </si>
  <si>
    <t>プリンタではカラーに設定してください。</t>
  </si>
  <si>
    <t>男女別と種目別人数一覧がプリントされます</t>
  </si>
  <si>
    <t>１　入力の手順</t>
  </si>
  <si>
    <t>２　出力の手順</t>
  </si>
  <si>
    <t>３　用紙の送付先</t>
  </si>
  <si>
    <t>要項を御覧ください。</t>
  </si>
  <si>
    <t>地区</t>
  </si>
  <si>
    <t>中学校略名</t>
  </si>
  <si>
    <t>ナンバー割り当て</t>
  </si>
  <si>
    <t>上越･城北</t>
  </si>
  <si>
    <t>上越･城東</t>
  </si>
  <si>
    <t>上越･城西</t>
  </si>
  <si>
    <t>上越･雄志</t>
  </si>
  <si>
    <t>上越･八千浦</t>
  </si>
  <si>
    <t>上越･直江津</t>
  </si>
  <si>
    <t>上越･直江津東</t>
  </si>
  <si>
    <t>上越･春日</t>
  </si>
  <si>
    <t>上越･潮陵</t>
  </si>
  <si>
    <t>上越･柿崎</t>
  </si>
  <si>
    <t>上越･大潟町</t>
  </si>
  <si>
    <t>上越･頸城</t>
  </si>
  <si>
    <t>上越･吉川</t>
  </si>
  <si>
    <t>上越･清里</t>
  </si>
  <si>
    <t>上越･三和</t>
  </si>
  <si>
    <t>上越･上教大附</t>
  </si>
  <si>
    <t>柏崎･第一</t>
  </si>
  <si>
    <t>柏崎･第二</t>
  </si>
  <si>
    <t>柏崎･第三</t>
  </si>
  <si>
    <t>柏崎･鏡が沖</t>
  </si>
  <si>
    <t>柏崎･瑞穂</t>
  </si>
  <si>
    <t>柏崎･松浜</t>
  </si>
  <si>
    <t>柏崎･南</t>
  </si>
  <si>
    <t>柏崎･東</t>
  </si>
  <si>
    <t>柏崎･第五</t>
  </si>
  <si>
    <t>柏崎･北条</t>
  </si>
  <si>
    <t>刈羽･刈羽</t>
  </si>
  <si>
    <t>糸魚川･能生</t>
  </si>
  <si>
    <t>糸魚川･糸魚川東</t>
  </si>
  <si>
    <t>糸魚川･糸魚川</t>
  </si>
  <si>
    <t>1171～1220</t>
  </si>
  <si>
    <t>糸魚川･青海</t>
  </si>
  <si>
    <t>1321～1360</t>
  </si>
  <si>
    <t>1361～1410</t>
  </si>
  <si>
    <t>②県番</t>
  </si>
  <si>
    <t>「学校一覧」シートから県番を入力してください</t>
  </si>
  <si>
    <t>③学校名</t>
  </si>
  <si>
    <t>④校長名</t>
  </si>
  <si>
    <t>⑥申込責任者名</t>
  </si>
  <si>
    <t>⑦学校郵便番号</t>
  </si>
  <si>
    <t>⑧学校住所</t>
  </si>
  <si>
    <t>⑨学校電話</t>
  </si>
  <si>
    <t>⑩学校ファックス</t>
  </si>
  <si>
    <t>⑪学校メールアドレス</t>
  </si>
  <si>
    <t>印刷したものはきれいに</t>
  </si>
  <si>
    <t>切り分けてくださいね</t>
  </si>
  <si>
    <t>(空白)</t>
  </si>
  <si>
    <t>男子登録画面</t>
  </si>
  <si>
    <t>女子登録画面</t>
  </si>
  <si>
    <t>大会名（正式名称）</t>
  </si>
  <si>
    <t>ラウンド</t>
  </si>
  <si>
    <t>○○市立○○中学校など正式名称で</t>
  </si>
  <si>
    <t>正式文書等をこのアドレス宛に送りますので間違いのないように御記入ください。間違っている場合は送付されません。</t>
  </si>
  <si>
    <t>緊急の場合など問い合わせで連絡させていただく番号</t>
  </si>
  <si>
    <t>大会実施日</t>
  </si>
  <si>
    <t>資格取得記録
換算済ﾃﾞｰﾀ入力</t>
  </si>
  <si>
    <r>
      <t xml:space="preserve">資格取得記録
</t>
    </r>
    <r>
      <rPr>
        <sz val="11"/>
        <color indexed="10"/>
        <rFont val="ＭＳ 明朝"/>
        <family val="1"/>
      </rPr>
      <t>換算済ﾃﾞｰﾀ入力</t>
    </r>
  </si>
  <si>
    <t>会　場</t>
  </si>
  <si>
    <t>end</t>
  </si>
  <si>
    <t>ラウンド
予選､ﾀｲﾑﾚｰｽなど</t>
  </si>
  <si>
    <t>リレー種目には個々の選手に同ﾃﾞｰﾀを入力してください</t>
  </si>
  <si>
    <t>共通1500m</t>
  </si>
  <si>
    <t>１年 100m</t>
  </si>
  <si>
    <t>２年 100m</t>
  </si>
  <si>
    <t>３年 100m</t>
  </si>
  <si>
    <t>共通 200m</t>
  </si>
  <si>
    <t>共通 400m</t>
  </si>
  <si>
    <t>共通 800m</t>
  </si>
  <si>
    <t>共通3000m</t>
  </si>
  <si>
    <t>共通110mH</t>
  </si>
  <si>
    <t>共通走高跳</t>
  </si>
  <si>
    <t>共通棒高跳</t>
  </si>
  <si>
    <t>共通走幅跳</t>
  </si>
  <si>
    <t>共通砲丸投</t>
  </si>
  <si>
    <t>共通四種競技</t>
  </si>
  <si>
    <t>共通4×100mR</t>
  </si>
  <si>
    <t>共通100mH</t>
  </si>
  <si>
    <t>A４で１枚印刷します。</t>
  </si>
  <si>
    <t>プリントでの提出は不要</t>
  </si>
  <si>
    <t>※抽選作業を円滑に行うために、間違いがないか確認願います。人数は、自動でカウントされ、数字が入ります。</t>
  </si>
  <si>
    <t>データは、空白行を作らずに入力をお願いいたします。</t>
  </si>
  <si>
    <t>学校番号</t>
  </si>
  <si>
    <t>男子用</t>
  </si>
  <si>
    <t>③’学校名ふりがな</t>
  </si>
  <si>
    <t>学校所在地</t>
  </si>
  <si>
    <t>⑤指導者名</t>
  </si>
  <si>
    <t>（ふ り が な）</t>
  </si>
  <si>
    <t>リストから選択してね　（上越、中越、下越、新潟）</t>
  </si>
  <si>
    <t>申込者数</t>
  </si>
  <si>
    <t>【備考】</t>
  </si>
  <si>
    <t>①この用紙は男女別に１枚提出する。②※印は記入しないこと</t>
  </si>
  <si>
    <t>⑫指導者携帯連絡先</t>
  </si>
  <si>
    <t>※指導者携帯連絡先は任意です。その他はすべて入力をお願いいたします。</t>
  </si>
  <si>
    <t>上記生徒の出場を認め大会に参加申し込みます。</t>
  </si>
  <si>
    <t>※整理番号</t>
  </si>
  <si>
    <t>女子用</t>
  </si>
  <si>
    <t>重要１</t>
  </si>
  <si>
    <t>重要２</t>
  </si>
  <si>
    <t>重要３</t>
  </si>
  <si>
    <t>主催者入力用</t>
  </si>
  <si>
    <t>※</t>
  </si>
  <si>
    <t>組</t>
  </si>
  <si>
    <t>申　　込　　個　　票</t>
  </si>
  <si>
    <t>種　　目</t>
  </si>
  <si>
    <t>ふりがな</t>
  </si>
  <si>
    <t>所　　属</t>
  </si>
  <si>
    <t>※は記入しない</t>
  </si>
  <si>
    <t>男子</t>
  </si>
  <si>
    <t>学　年</t>
  </si>
  <si>
    <t>　地区名</t>
  </si>
  <si>
    <t>学　　　校　　　名</t>
  </si>
  <si>
    <t>会場・実施日</t>
  </si>
  <si>
    <t>(第2号様式）</t>
  </si>
  <si>
    <t>第２号
様　式</t>
  </si>
  <si>
    <t>登　　録
ナンバー</t>
  </si>
  <si>
    <t>資格取得
要　　　件</t>
  </si>
  <si>
    <t>大会名・ラウンド</t>
  </si>
  <si>
    <t>取得
種目２</t>
  </si>
  <si>
    <t>大会名･ﾗｳﾝﾄﾞ</t>
  </si>
  <si>
    <t>会場･実施日</t>
  </si>
  <si>
    <t>取　得
種目１</t>
  </si>
  <si>
    <r>
      <t>記録</t>
    </r>
    <r>
      <rPr>
        <sz val="8"/>
        <color indexed="23"/>
        <rFont val="ＭＳ Ｐゴシック"/>
        <family val="3"/>
      </rPr>
      <t>(四種は合計点)</t>
    </r>
  </si>
  <si>
    <t>試技順orレーン</t>
  </si>
  <si>
    <t>ラウンド
組、予選､ﾀｲﾑﾚｰｽなど</t>
  </si>
  <si>
    <t>最高記録は、今年度の大会・記録会で出した記録です。</t>
  </si>
  <si>
    <t>四種競技の資格取得記録は、得点を入力し、２種目以上での突破については、個票に直接入力してください</t>
  </si>
  <si>
    <r>
      <t>※四種競技の2種目以上突破の場合の記入欄（</t>
    </r>
    <r>
      <rPr>
        <b/>
        <u val="single"/>
        <sz val="9"/>
        <color indexed="23"/>
        <rFont val="ＭＳ Ｐゴシック"/>
        <family val="3"/>
      </rPr>
      <t>取得した２種目を直接個票に</t>
    </r>
    <r>
      <rPr>
        <sz val="9"/>
        <color indexed="23"/>
        <rFont val="ＭＳ Ｐゴシック"/>
        <family val="3"/>
      </rPr>
      <t>記入してください）</t>
    </r>
  </si>
  <si>
    <t>参加
人数</t>
  </si>
  <si>
    <t>県番</t>
  </si>
  <si>
    <t xml:space="preserve">   1～  40</t>
  </si>
  <si>
    <t xml:space="preserve">  41～  80</t>
  </si>
  <si>
    <t xml:space="preserve"> 301～ 320</t>
  </si>
  <si>
    <t xml:space="preserve"> 521～ 540</t>
  </si>
  <si>
    <t>2311～2330</t>
  </si>
  <si>
    <t>3481～3520</t>
  </si>
  <si>
    <t>3521～3550</t>
  </si>
  <si>
    <t>3571～3590</t>
  </si>
  <si>
    <t>3441～3480</t>
  </si>
  <si>
    <t>3551～3570</t>
  </si>
  <si>
    <t>5131～5160</t>
  </si>
  <si>
    <t>5161～5190</t>
  </si>
  <si>
    <t>5311～5350</t>
  </si>
  <si>
    <t>5351～5390</t>
  </si>
  <si>
    <t>5391～5440</t>
  </si>
  <si>
    <t>5441～5480</t>
  </si>
  <si>
    <t>6751～6790</t>
  </si>
  <si>
    <t>7181～7210</t>
  </si>
  <si>
    <t>上越</t>
  </si>
  <si>
    <t>中越</t>
  </si>
  <si>
    <t>下越</t>
  </si>
  <si>
    <t>新潟</t>
  </si>
  <si>
    <t>全</t>
  </si>
  <si>
    <t>校</t>
  </si>
  <si>
    <t>必要な印刷ページは、手動で設定してください。そのまま印刷するとすべて印刷されます。</t>
  </si>
  <si>
    <t>要確認
　　→</t>
  </si>
  <si>
    <r>
      <t>※男女、地区の個票を区分しますので、</t>
    </r>
    <r>
      <rPr>
        <b/>
        <sz val="11"/>
        <color indexed="10"/>
        <rFont val="ＭＳ Ｐゴシック"/>
        <family val="3"/>
      </rPr>
      <t>必ずカラープリンター</t>
    </r>
    <r>
      <rPr>
        <b/>
        <sz val="11"/>
        <color indexed="9"/>
        <rFont val="ＭＳ Ｐゴシック"/>
        <family val="3"/>
      </rPr>
      <t>で印刷してください</t>
    </r>
  </si>
  <si>
    <t>/</t>
  </si>
  <si>
    <t>記　録</t>
  </si>
  <si>
    <t>その２</t>
  </si>
  <si>
    <t>その１</t>
  </si>
  <si>
    <t>その１</t>
  </si>
  <si>
    <t>一覧表1-2</t>
  </si>
  <si>
    <t>一覧表２-1</t>
  </si>
  <si>
    <t>一覧表２-２</t>
  </si>
  <si>
    <t>一覧表１－１</t>
  </si>
  <si>
    <t>一覧表３-１</t>
  </si>
  <si>
    <t>一覧表４-１</t>
  </si>
  <si>
    <t>一覧表５-１</t>
  </si>
  <si>
    <t>一覧表６-１</t>
  </si>
  <si>
    <t>一覧表７-１</t>
  </si>
  <si>
    <t>一覧表８-１</t>
  </si>
  <si>
    <t>一覧表９-１</t>
  </si>
  <si>
    <t>一覧表10-１</t>
  </si>
  <si>
    <t>一覧表11-１</t>
  </si>
  <si>
    <t>一覧表12-１</t>
  </si>
  <si>
    <t>一覧表13-１</t>
  </si>
  <si>
    <t>一覧表14-１</t>
  </si>
  <si>
    <t>一覧表15-１</t>
  </si>
  <si>
    <t>一覧表16-１</t>
  </si>
  <si>
    <t>一覧表17-１</t>
  </si>
  <si>
    <t>一覧表18-１</t>
  </si>
  <si>
    <t>一覧表19-１</t>
  </si>
  <si>
    <t>一覧表20-１</t>
  </si>
  <si>
    <t>一覧表20-２</t>
  </si>
  <si>
    <t>一覧表３-２</t>
  </si>
  <si>
    <t>一覧表４-２</t>
  </si>
  <si>
    <t>一覧表５-２</t>
  </si>
  <si>
    <t>一覧表６-２</t>
  </si>
  <si>
    <t>一覧表７-２</t>
  </si>
  <si>
    <t>一覧表８-２</t>
  </si>
  <si>
    <t>一覧表９-２</t>
  </si>
  <si>
    <t>一覧表10-２</t>
  </si>
  <si>
    <t>一覧表11-２</t>
  </si>
  <si>
    <t>一覧表12-２</t>
  </si>
  <si>
    <t>一覧表13-２</t>
  </si>
  <si>
    <t>一覧表14-２</t>
  </si>
  <si>
    <t>一覧表15-２</t>
  </si>
  <si>
    <t>一覧表16-２</t>
  </si>
  <si>
    <t>一覧表17-２</t>
  </si>
  <si>
    <t>一覧表18-２</t>
  </si>
  <si>
    <t>一覧表19-２</t>
  </si>
  <si>
    <t>男子用</t>
  </si>
  <si>
    <t>男女用</t>
  </si>
  <si>
    <t>女子</t>
  </si>
  <si>
    <t>ふりがな</t>
  </si>
  <si>
    <t>(第3号様式）</t>
  </si>
  <si>
    <t>リ　レ　ー　申　　込　　個　　票</t>
  </si>
  <si>
    <t>第３号
様　式</t>
  </si>
  <si>
    <t>番号入力</t>
  </si>
  <si>
    <t>結合</t>
  </si>
  <si>
    <t>種目No</t>
  </si>
  <si>
    <t>リレー種目</t>
  </si>
  <si>
    <t>ふりがな
氏　　　　　　名</t>
  </si>
  <si>
    <t>登録２</t>
  </si>
  <si>
    <t>登録１</t>
  </si>
  <si>
    <t>登録３</t>
  </si>
  <si>
    <t>登録４</t>
  </si>
  <si>
    <t>登録５</t>
  </si>
  <si>
    <t>登録６</t>
  </si>
  <si>
    <t>記　　　録</t>
  </si>
  <si>
    <t>ナンバー</t>
  </si>
  <si>
    <t>A４横に２枚の個票を印刷します。印刷後はきれいに切り分けてください</t>
  </si>
  <si>
    <t>男種目ID</t>
  </si>
  <si>
    <t>女種目ID</t>
  </si>
  <si>
    <t>申込み人数が男女各20名を超える場合は、リレーのメンバーは２つのファイルにまたがらないよう、</t>
  </si>
  <si>
    <t>１つのファイルにメンバー全員が入るよう御配慮ください</t>
  </si>
  <si>
    <t>このシートは印刷専用です。編集はしないでください。</t>
  </si>
  <si>
    <t xml:space="preserve">すべて自動入力です。ここでの編集は禁止です。
A４で２枚印刷します。
プリントアウト申し込み期日は、印刷をした日になります。都合が悪い場合手動で訂正ください。
</t>
  </si>
  <si>
    <t>印刷は必要なページのみ行ってください。</t>
  </si>
  <si>
    <t>初めは、印刷範囲は20ページ分（個票40枚）となっています</t>
  </si>
  <si>
    <t>男女１チームずつA4横で印刷されます。</t>
  </si>
  <si>
    <t>このシートは主催者入力欄です</t>
  </si>
  <si>
    <t>各種目で出場制限人数を設定する場合</t>
  </si>
  <si>
    <t>数字を入力してください</t>
  </si>
  <si>
    <t>１年 1500m</t>
  </si>
  <si>
    <t>「ひらがな」で入力</t>
  </si>
  <si>
    <t>郡市名から入力</t>
  </si>
  <si>
    <t>外線番号から入力</t>
  </si>
  <si>
    <t>主催者確認欄⇒</t>
  </si>
  <si>
    <t>長岡･東</t>
  </si>
  <si>
    <t>長岡･南</t>
  </si>
  <si>
    <t>長岡･北</t>
  </si>
  <si>
    <t>長岡･栖吉</t>
  </si>
  <si>
    <t>長岡･宮内</t>
  </si>
  <si>
    <t>長岡･東北</t>
  </si>
  <si>
    <t>長岡･西</t>
  </si>
  <si>
    <t>長岡･江陽</t>
  </si>
  <si>
    <t>長岡･堤岡</t>
  </si>
  <si>
    <t>長岡･山本</t>
  </si>
  <si>
    <t>長岡･岡南</t>
  </si>
  <si>
    <t>長岡･太田</t>
  </si>
  <si>
    <t>長岡･関原</t>
  </si>
  <si>
    <t>長岡･大島</t>
  </si>
  <si>
    <t>長岡･青葉台</t>
  </si>
  <si>
    <t>長岡･旭岡</t>
  </si>
  <si>
    <t>長岡･北辰</t>
  </si>
  <si>
    <t>長岡･寺泊</t>
  </si>
  <si>
    <t>長岡･与板</t>
  </si>
  <si>
    <t>三条･第一</t>
  </si>
  <si>
    <t>三条･第二</t>
  </si>
  <si>
    <t>三条･第三</t>
  </si>
  <si>
    <t>三条･第四</t>
  </si>
  <si>
    <t>三条･本成寺</t>
  </si>
  <si>
    <t>三条･大崎</t>
  </si>
  <si>
    <t>三条･大島</t>
  </si>
  <si>
    <t>小千谷･小千谷</t>
  </si>
  <si>
    <t>小千谷･東小千谷</t>
  </si>
  <si>
    <t>小千谷･千田</t>
  </si>
  <si>
    <t>小千谷･南</t>
  </si>
  <si>
    <t>小千谷･片貝</t>
  </si>
  <si>
    <t>加茂･加茂</t>
  </si>
  <si>
    <t>加茂･葵</t>
  </si>
  <si>
    <t>加茂･七谷</t>
  </si>
  <si>
    <t>加茂･若宮</t>
  </si>
  <si>
    <t>加茂･須田</t>
  </si>
  <si>
    <t>南蒲･田上</t>
  </si>
  <si>
    <t>十日町･十日町</t>
  </si>
  <si>
    <t>十日町･中条</t>
  </si>
  <si>
    <t>十日町･南</t>
  </si>
  <si>
    <t>十日町･吉田</t>
  </si>
  <si>
    <t>十日町･下条</t>
  </si>
  <si>
    <t>十日町･水沢</t>
  </si>
  <si>
    <t>中魚･津南</t>
  </si>
  <si>
    <t>見附･見附</t>
  </si>
  <si>
    <t>見附･南</t>
  </si>
  <si>
    <t>見附･今町</t>
  </si>
  <si>
    <t>見附･西</t>
  </si>
  <si>
    <t>魚沼･入広瀬</t>
  </si>
  <si>
    <t>魚沼･守門</t>
  </si>
  <si>
    <t>魚沼･広神</t>
  </si>
  <si>
    <t>魚沼･湯之谷</t>
  </si>
  <si>
    <t>魚沼･小出</t>
  </si>
  <si>
    <t>魚沼･堀之内</t>
  </si>
  <si>
    <t>南魚沼･五十沢</t>
  </si>
  <si>
    <t>南魚沼･城内</t>
  </si>
  <si>
    <t>南魚沼･大巻</t>
  </si>
  <si>
    <t>南魚沼･大和</t>
  </si>
  <si>
    <t>南魚･湯沢</t>
  </si>
  <si>
    <t>新発田･本丸</t>
  </si>
  <si>
    <t>新発田･第一</t>
  </si>
  <si>
    <t>新発田･猿橋</t>
  </si>
  <si>
    <t>新発田･東</t>
  </si>
  <si>
    <t>新発田･川東</t>
  </si>
  <si>
    <t>新発田･七葉</t>
  </si>
  <si>
    <t>新発田･佐々木</t>
  </si>
  <si>
    <t>村上･村上第一</t>
  </si>
  <si>
    <t>村上･岩船</t>
  </si>
  <si>
    <t>村上･村上東</t>
  </si>
  <si>
    <t>阿賀野･安田</t>
  </si>
  <si>
    <t>阿賀野･京ヶ瀬</t>
  </si>
  <si>
    <t>阿賀野･水原</t>
  </si>
  <si>
    <t>阿賀野･笹神</t>
  </si>
  <si>
    <t>胎内･中条</t>
  </si>
  <si>
    <t>胎内･乙</t>
  </si>
  <si>
    <t>胎内･築地</t>
  </si>
  <si>
    <t>胎内･黒川</t>
  </si>
  <si>
    <t>五泉･五泉</t>
  </si>
  <si>
    <t>五泉･五泉北</t>
  </si>
  <si>
    <t>五泉･川東</t>
  </si>
  <si>
    <t>村上･荒川</t>
  </si>
  <si>
    <t>村上･平林</t>
  </si>
  <si>
    <t>村上･神納</t>
  </si>
  <si>
    <t>村上･朝日</t>
  </si>
  <si>
    <t>村上･山北</t>
  </si>
  <si>
    <t>岩船･粟島浦</t>
  </si>
  <si>
    <t>東蒲･三川</t>
  </si>
  <si>
    <t>新潟･関屋</t>
  </si>
  <si>
    <t>新潟･鳥屋野</t>
  </si>
  <si>
    <t>新潟･白新</t>
  </si>
  <si>
    <t>新潟･寄居</t>
  </si>
  <si>
    <t>新潟･宮浦</t>
  </si>
  <si>
    <t>新潟･東新潟</t>
  </si>
  <si>
    <t>新潟･山の下</t>
  </si>
  <si>
    <t>新潟･大形</t>
  </si>
  <si>
    <t>新潟･石山</t>
  </si>
  <si>
    <t>新潟･松浜</t>
  </si>
  <si>
    <t>新潟･南浜</t>
  </si>
  <si>
    <t>新潟･濁川</t>
  </si>
  <si>
    <t>新潟･坂井輪</t>
  </si>
  <si>
    <t>新潟･大江山</t>
  </si>
  <si>
    <t>新潟･曽野木</t>
  </si>
  <si>
    <t>新潟･両川</t>
  </si>
  <si>
    <t>新潟･内野</t>
  </si>
  <si>
    <t>新潟･藤見</t>
  </si>
  <si>
    <t>新潟･赤塚</t>
  </si>
  <si>
    <t>新潟･中野小屋</t>
  </si>
  <si>
    <t>新潟･木戸</t>
  </si>
  <si>
    <t>新潟･小針</t>
  </si>
  <si>
    <t>新潟･五十嵐</t>
  </si>
  <si>
    <t>新潟･上山</t>
  </si>
  <si>
    <t>新潟･東石山</t>
  </si>
  <si>
    <t>新潟･小新</t>
  </si>
  <si>
    <t>新潟･山潟</t>
  </si>
  <si>
    <t>新潟･下山</t>
  </si>
  <si>
    <t>新潟･新津第一</t>
  </si>
  <si>
    <t>新潟･新津第二</t>
  </si>
  <si>
    <t>新潟･新津第五</t>
  </si>
  <si>
    <t>新潟･小合</t>
  </si>
  <si>
    <t>新潟･金津</t>
  </si>
  <si>
    <t>新潟･白根第一</t>
  </si>
  <si>
    <t>新潟･臼井</t>
  </si>
  <si>
    <t>新潟･白根北</t>
  </si>
  <si>
    <t>新潟･木崎</t>
  </si>
  <si>
    <t>新潟･岡方</t>
  </si>
  <si>
    <t>新潟･早通</t>
  </si>
  <si>
    <t>新潟･光晴</t>
  </si>
  <si>
    <t>新潟･横越</t>
  </si>
  <si>
    <t>新潟･亀田</t>
  </si>
  <si>
    <t>新潟･亀田西</t>
  </si>
  <si>
    <t>新潟･岩室</t>
  </si>
  <si>
    <t>新潟･西川</t>
  </si>
  <si>
    <t>新潟･味方</t>
  </si>
  <si>
    <t>新潟･潟東</t>
  </si>
  <si>
    <t>新潟･月潟</t>
  </si>
  <si>
    <t>新潟･中之口</t>
  </si>
  <si>
    <t>新潟･清心女子</t>
  </si>
  <si>
    <t>新潟･新潟第一</t>
  </si>
  <si>
    <t>燕･燕</t>
  </si>
  <si>
    <t>燕･小池</t>
  </si>
  <si>
    <t>燕･燕北</t>
  </si>
  <si>
    <t>西蒲･弥彦</t>
  </si>
  <si>
    <t>佐渡･前浜</t>
  </si>
  <si>
    <t>佐渡･内海府</t>
  </si>
  <si>
    <t>佐渡･相川</t>
  </si>
  <si>
    <t>佐渡･高千</t>
  </si>
  <si>
    <t>佐渡･佐和田</t>
  </si>
  <si>
    <t>佐渡･金井</t>
  </si>
  <si>
    <t>佐渡･新穂</t>
  </si>
  <si>
    <t>佐渡･畑野</t>
  </si>
  <si>
    <t>佐渡･松ヶ崎</t>
  </si>
  <si>
    <t>佐渡･真野</t>
  </si>
  <si>
    <t>佐渡･赤泊</t>
  </si>
  <si>
    <t>45校</t>
  </si>
  <si>
    <t>79校</t>
  </si>
  <si>
    <t>38校</t>
  </si>
  <si>
    <t>参加料納付書</t>
  </si>
  <si>
    <t>学校名</t>
  </si>
  <si>
    <t>登録選手数</t>
  </si>
  <si>
    <t>男</t>
  </si>
  <si>
    <t>名</t>
  </si>
  <si>
    <t>女</t>
  </si>
  <si>
    <t>（マネージャーは除く）</t>
  </si>
  <si>
    <t>合計</t>
  </si>
  <si>
    <t>金</t>
  </si>
  <si>
    <t>円也</t>
  </si>
  <si>
    <t>平成</t>
  </si>
  <si>
    <t>月</t>
  </si>
  <si>
    <t>日</t>
  </si>
  <si>
    <t>責任者氏名</t>
  </si>
  <si>
    <t>印</t>
  </si>
  <si>
    <t>切り取り線</t>
  </si>
  <si>
    <t>№</t>
  </si>
  <si>
    <t>領　収　証</t>
  </si>
  <si>
    <t>様</t>
  </si>
  <si>
    <t>上記金額確かに領収いたしました。</t>
  </si>
  <si>
    <t>　新潟地区陸上競技専門部　責任者</t>
  </si>
  <si>
    <t>№</t>
  </si>
  <si>
    <t>①参加料納付書兼領収書</t>
  </si>
  <si>
    <t>プリントアウトしたものは、日付記入と責任者押印をお願いします</t>
  </si>
  <si>
    <t>②１号様式印刷</t>
  </si>
  <si>
    <t>③２号個票印刷　男女別</t>
  </si>
  <si>
    <t>④３号リレー個票印刷</t>
  </si>
  <si>
    <r>
      <t>A４に２枚の個票を印刷します。印刷後はきれいに切り分けてください。</t>
    </r>
    <r>
      <rPr>
        <b/>
        <sz val="10"/>
        <color indexed="10"/>
        <rFont val="ＭＳ Ｐゴシック"/>
        <family val="3"/>
      </rPr>
      <t>このシートは印刷専用</t>
    </r>
    <r>
      <rPr>
        <b/>
        <sz val="10"/>
        <color indexed="9"/>
        <rFont val="ＭＳ Ｐゴシック"/>
        <family val="3"/>
      </rPr>
      <t>です。</t>
    </r>
  </si>
  <si>
    <r>
      <t>※男女、地区の個票を区分しますので、</t>
    </r>
    <r>
      <rPr>
        <b/>
        <sz val="10"/>
        <color indexed="10"/>
        <rFont val="ＭＳ Ｐゴシック"/>
        <family val="3"/>
      </rPr>
      <t>必ずカラープリンター</t>
    </r>
    <r>
      <rPr>
        <b/>
        <sz val="10"/>
        <color indexed="9"/>
        <rFont val="ＭＳ Ｐゴシック"/>
        <family val="3"/>
      </rPr>
      <t>で印刷してください</t>
    </r>
  </si>
  <si>
    <t xml:space="preserve">デンカビッグスワンスタジアム 〈第１種〉 </t>
  </si>
  <si>
    <t>五十嵐　陽介</t>
  </si>
  <si>
    <t>上越･安塚</t>
  </si>
  <si>
    <t>上越･浦川原</t>
  </si>
  <si>
    <t>上越･大島</t>
  </si>
  <si>
    <t>上越･牧</t>
  </si>
  <si>
    <t>上越･中郷</t>
  </si>
  <si>
    <t>上越･板倉</t>
  </si>
  <si>
    <t>上越･名立</t>
  </si>
  <si>
    <t>上越･直江津中等</t>
  </si>
  <si>
    <t>1011～1030</t>
  </si>
  <si>
    <t>1031～1050</t>
  </si>
  <si>
    <t>柏崎･高柳</t>
  </si>
  <si>
    <t>1051～1080</t>
  </si>
  <si>
    <t>柏崎･西山</t>
  </si>
  <si>
    <t>1081～1110</t>
  </si>
  <si>
    <t>1111～1140</t>
  </si>
  <si>
    <t>柏崎･柏崎翔洋中等</t>
  </si>
  <si>
    <t>1141～1170</t>
  </si>
  <si>
    <t>1221～1270</t>
  </si>
  <si>
    <t>1271～1320</t>
  </si>
  <si>
    <t>妙高･新井</t>
  </si>
  <si>
    <t>妙高･妙高高原</t>
  </si>
  <si>
    <t>1411～1440</t>
  </si>
  <si>
    <t>妙高･妙高</t>
  </si>
  <si>
    <t>1441～1490</t>
  </si>
  <si>
    <t xml:space="preserve">  81～ 120</t>
  </si>
  <si>
    <t xml:space="preserve"> 121～ 150</t>
  </si>
  <si>
    <t xml:space="preserve"> 151～ 170</t>
  </si>
  <si>
    <t xml:space="preserve"> 171～ 210</t>
  </si>
  <si>
    <t xml:space="preserve"> 211～ 250</t>
  </si>
  <si>
    <t xml:space="preserve"> 251～ 300</t>
  </si>
  <si>
    <t xml:space="preserve"> 321～ 340</t>
  </si>
  <si>
    <t xml:space="preserve"> 341～ 370</t>
  </si>
  <si>
    <t xml:space="preserve"> 371～ 390</t>
  </si>
  <si>
    <t xml:space="preserve"> 391～ 410</t>
  </si>
  <si>
    <t xml:space="preserve"> 411～ 450</t>
  </si>
  <si>
    <t xml:space="preserve"> 451～ 480</t>
  </si>
  <si>
    <t xml:space="preserve"> 481～ 520</t>
  </si>
  <si>
    <t xml:space="preserve"> 541～ 570</t>
  </si>
  <si>
    <t xml:space="preserve"> 571～ 600</t>
  </si>
  <si>
    <t xml:space="preserve"> 601～ 620</t>
  </si>
  <si>
    <t xml:space="preserve"> 621～ 650</t>
  </si>
  <si>
    <t xml:space="preserve"> 651～ 670</t>
  </si>
  <si>
    <t xml:space="preserve"> 671～ 700</t>
  </si>
  <si>
    <t xml:space="preserve"> 701～ 720</t>
  </si>
  <si>
    <t xml:space="preserve"> 721～ 750</t>
  </si>
  <si>
    <t xml:space="preserve"> 751～ 780</t>
  </si>
  <si>
    <t xml:space="preserve"> 781～ 820</t>
  </si>
  <si>
    <t xml:space="preserve"> 821～ 860</t>
  </si>
  <si>
    <t xml:space="preserve"> 861～ 900</t>
  </si>
  <si>
    <t xml:space="preserve"> 901～ 940</t>
  </si>
  <si>
    <t xml:space="preserve"> 941～ 970</t>
  </si>
  <si>
    <t xml:space="preserve"> 971～1010</t>
  </si>
  <si>
    <t>2001～2030</t>
  </si>
  <si>
    <t>2031～2060</t>
  </si>
  <si>
    <t>2061～2080</t>
  </si>
  <si>
    <t>2081～2110</t>
  </si>
  <si>
    <t>2111～2150</t>
  </si>
  <si>
    <t>2151～2200</t>
  </si>
  <si>
    <t>2201～2240</t>
  </si>
  <si>
    <t>2241～2270</t>
  </si>
  <si>
    <t>2271～2310</t>
  </si>
  <si>
    <t>2331～2360</t>
  </si>
  <si>
    <t>2361～2370</t>
  </si>
  <si>
    <t>2371～2390</t>
  </si>
  <si>
    <t>2391～2430</t>
  </si>
  <si>
    <t>2431～2450</t>
  </si>
  <si>
    <t>2451～2480</t>
  </si>
  <si>
    <t>長岡･中之島</t>
  </si>
  <si>
    <t>2481～2510</t>
  </si>
  <si>
    <t>長岡･越路</t>
  </si>
  <si>
    <t>2511～2540</t>
  </si>
  <si>
    <t>長岡･三島</t>
  </si>
  <si>
    <t>2541～2560</t>
  </si>
  <si>
    <t>長岡･山古志</t>
  </si>
  <si>
    <t>2561～2570</t>
  </si>
  <si>
    <t>長岡･小国</t>
  </si>
  <si>
    <t>2571～2590</t>
  </si>
  <si>
    <t>2591～2600</t>
  </si>
  <si>
    <t>2601～2610</t>
  </si>
  <si>
    <t>長岡･秋葉</t>
  </si>
  <si>
    <t>2611～2630</t>
  </si>
  <si>
    <t>長岡･刈谷田</t>
  </si>
  <si>
    <t>2631～2660</t>
  </si>
  <si>
    <t>2661～2670</t>
  </si>
  <si>
    <t>長岡･川口</t>
  </si>
  <si>
    <t>2671～2680</t>
  </si>
  <si>
    <t>長岡･附属長岡</t>
  </si>
  <si>
    <t>2681～2700</t>
  </si>
  <si>
    <t>三島･出雲崎</t>
  </si>
  <si>
    <t>2701～2720</t>
  </si>
  <si>
    <t>2721～2760</t>
  </si>
  <si>
    <t>2761～2790</t>
  </si>
  <si>
    <t>2791～2800</t>
  </si>
  <si>
    <t>2801～2840</t>
  </si>
  <si>
    <t>2841～2870</t>
  </si>
  <si>
    <t>2871～2910</t>
  </si>
  <si>
    <t>2911～2920</t>
  </si>
  <si>
    <t>三条･栄</t>
  </si>
  <si>
    <t>2921～2960</t>
  </si>
  <si>
    <t>三条･下田</t>
  </si>
  <si>
    <t>2961～2990</t>
  </si>
  <si>
    <t>2991～3040</t>
  </si>
  <si>
    <t>3041～3070</t>
  </si>
  <si>
    <t>3071～3080</t>
  </si>
  <si>
    <t>3081～3100</t>
  </si>
  <si>
    <t>3101～3110</t>
  </si>
  <si>
    <t>3111～3140</t>
  </si>
  <si>
    <t>3141～3170</t>
  </si>
  <si>
    <t>3171～3180</t>
  </si>
  <si>
    <t>3181～3200</t>
  </si>
  <si>
    <t>3201～3210</t>
  </si>
  <si>
    <t>3211～3250</t>
  </si>
  <si>
    <t>3251～3290</t>
  </si>
  <si>
    <t>3291～3330</t>
  </si>
  <si>
    <t>3331～3370</t>
  </si>
  <si>
    <t>3371～3410</t>
  </si>
  <si>
    <t>3411～3440</t>
  </si>
  <si>
    <t>十日町･川西</t>
  </si>
  <si>
    <t>十日町･中里</t>
  </si>
  <si>
    <t>十日町･松代</t>
  </si>
  <si>
    <t>十日町･松之山</t>
  </si>
  <si>
    <t>3591～3630</t>
  </si>
  <si>
    <t>中魚･津南中等</t>
  </si>
  <si>
    <t>3631～3670</t>
  </si>
  <si>
    <t>3671～3710</t>
  </si>
  <si>
    <t>3711～3750</t>
  </si>
  <si>
    <t>3751～3760</t>
  </si>
  <si>
    <t>3761～3800</t>
  </si>
  <si>
    <t>3801～3820</t>
  </si>
  <si>
    <t>3821～3840</t>
  </si>
  <si>
    <t>3841～3870</t>
  </si>
  <si>
    <t>3871～3900</t>
  </si>
  <si>
    <t>3901～3930</t>
  </si>
  <si>
    <t>3931～3960</t>
  </si>
  <si>
    <t>3961～4000</t>
  </si>
  <si>
    <t>4001～4015</t>
  </si>
  <si>
    <t>4016～4030</t>
  </si>
  <si>
    <t>4031～4040</t>
  </si>
  <si>
    <t>南魚沼･六日町</t>
  </si>
  <si>
    <t>4041～4080</t>
  </si>
  <si>
    <t>南魚沼･塩沢</t>
  </si>
  <si>
    <t>4081～4120</t>
  </si>
  <si>
    <t>4121～4150</t>
  </si>
  <si>
    <t>長岡･聾</t>
  </si>
  <si>
    <t>4151～4160</t>
  </si>
  <si>
    <t>8001～8040</t>
  </si>
  <si>
    <t>8041～8080</t>
  </si>
  <si>
    <t>8081～8100</t>
  </si>
  <si>
    <t>東蒲･阿賀津川</t>
  </si>
  <si>
    <t>8161～8180</t>
  </si>
  <si>
    <t>8181～8200</t>
  </si>
  <si>
    <t>東蒲･阿賀黎明</t>
  </si>
  <si>
    <t>8201～8220</t>
  </si>
  <si>
    <t>8221～8270</t>
  </si>
  <si>
    <t>8271～8310</t>
  </si>
  <si>
    <t>8311～8350</t>
  </si>
  <si>
    <t>8351～8390</t>
  </si>
  <si>
    <t>8391～8410</t>
  </si>
  <si>
    <t>8411～8430</t>
  </si>
  <si>
    <t>8431～8450</t>
  </si>
  <si>
    <t>新発田･豊浦</t>
  </si>
  <si>
    <t>8451～8480</t>
  </si>
  <si>
    <t>新発田･紫雲寺</t>
  </si>
  <si>
    <t>8481～8510</t>
  </si>
  <si>
    <t>新発田･加治川</t>
  </si>
  <si>
    <t>8511～8540</t>
  </si>
  <si>
    <t>8541～8580</t>
  </si>
  <si>
    <t>8581～8620</t>
  </si>
  <si>
    <t>8621～8670</t>
  </si>
  <si>
    <t>8671～8690</t>
  </si>
  <si>
    <t>8691～8740</t>
  </si>
  <si>
    <t>8741～8750</t>
  </si>
  <si>
    <t>8751～8760</t>
  </si>
  <si>
    <t>8761～8780</t>
  </si>
  <si>
    <t>北蒲･聖籠</t>
  </si>
  <si>
    <t>8781～8830</t>
  </si>
  <si>
    <t>8831～8870</t>
  </si>
  <si>
    <t>8871～8900</t>
  </si>
  <si>
    <t>8901～8930</t>
  </si>
  <si>
    <t>8931～8970</t>
  </si>
  <si>
    <t>8971～8990</t>
  </si>
  <si>
    <t>8991～9010</t>
  </si>
  <si>
    <t>9011～9050</t>
  </si>
  <si>
    <t>9051～9080</t>
  </si>
  <si>
    <t>村上･村上中等</t>
  </si>
  <si>
    <t>9081～9100</t>
  </si>
  <si>
    <t>岩船･関川</t>
  </si>
  <si>
    <t>9101～9120</t>
  </si>
  <si>
    <t>9121～9130</t>
  </si>
  <si>
    <t>5001～5040</t>
  </si>
  <si>
    <t>5041～5060</t>
  </si>
  <si>
    <t>5061～5090</t>
  </si>
  <si>
    <t>新潟･葛塚</t>
  </si>
  <si>
    <t>5091～5130</t>
  </si>
  <si>
    <t>5191～5230</t>
  </si>
  <si>
    <t>5231～5270</t>
  </si>
  <si>
    <t>5271～5310</t>
  </si>
  <si>
    <t>5481～5520</t>
  </si>
  <si>
    <t>5521～5560</t>
  </si>
  <si>
    <t>5561～5600</t>
  </si>
  <si>
    <t>5601～5640</t>
  </si>
  <si>
    <t>5641～5690</t>
  </si>
  <si>
    <t>5691～5700</t>
  </si>
  <si>
    <t>5701～5710</t>
  </si>
  <si>
    <t>新潟･新潟柳都</t>
  </si>
  <si>
    <t>5711～5740</t>
  </si>
  <si>
    <t>5741～5780</t>
  </si>
  <si>
    <t>5781～5820</t>
  </si>
  <si>
    <t>5821～5860</t>
  </si>
  <si>
    <t>5861～5910</t>
  </si>
  <si>
    <t>5911～5950</t>
  </si>
  <si>
    <t>5951～5970</t>
  </si>
  <si>
    <t>5971～6010</t>
  </si>
  <si>
    <t>6011～6050</t>
  </si>
  <si>
    <t>6051～6080</t>
  </si>
  <si>
    <t>6081～6130</t>
  </si>
  <si>
    <t>6131～6180</t>
  </si>
  <si>
    <t>6181～6220</t>
  </si>
  <si>
    <t>6221～6230</t>
  </si>
  <si>
    <t>6231～6240</t>
  </si>
  <si>
    <t>新潟･小須戸</t>
  </si>
  <si>
    <t>6241～6260</t>
  </si>
  <si>
    <t>新潟･白南</t>
  </si>
  <si>
    <t>6261～6290</t>
  </si>
  <si>
    <t>6291～6320</t>
  </si>
  <si>
    <t>6321～6340</t>
  </si>
  <si>
    <t>6341～6370</t>
  </si>
  <si>
    <t>6371～6390</t>
  </si>
  <si>
    <t>6391～6420</t>
  </si>
  <si>
    <t>6421～6460</t>
  </si>
  <si>
    <t>6461～6500</t>
  </si>
  <si>
    <t>6501～6520</t>
  </si>
  <si>
    <t>6521～6530</t>
  </si>
  <si>
    <t>6531～6580</t>
  </si>
  <si>
    <t>6581～6630</t>
  </si>
  <si>
    <t>6631～6660</t>
  </si>
  <si>
    <t>新潟･黒埼</t>
  </si>
  <si>
    <t>6661～6700</t>
  </si>
  <si>
    <t>6701～6750</t>
  </si>
  <si>
    <t>6791～6800</t>
  </si>
  <si>
    <t>6801～6810</t>
  </si>
  <si>
    <t>新潟･巻東</t>
  </si>
  <si>
    <t>6811～6840</t>
  </si>
  <si>
    <t>新潟･巻西</t>
  </si>
  <si>
    <t>6841～6890</t>
  </si>
  <si>
    <t>新潟･高志中等</t>
  </si>
  <si>
    <t>6891～6920</t>
  </si>
  <si>
    <t>新潟･附属新潟</t>
  </si>
  <si>
    <t>6921～6960</t>
  </si>
  <si>
    <t>新潟・明訓</t>
  </si>
  <si>
    <t>6961～6980</t>
  </si>
  <si>
    <t>6981～7000</t>
  </si>
  <si>
    <t>7001～7020</t>
  </si>
  <si>
    <t>7021～7070</t>
  </si>
  <si>
    <t>7071～7100</t>
  </si>
  <si>
    <t>7101～7130</t>
  </si>
  <si>
    <t>燕･吉田</t>
  </si>
  <si>
    <t>7131～7180</t>
  </si>
  <si>
    <t>燕･分水</t>
  </si>
  <si>
    <t>燕・燕中等</t>
  </si>
  <si>
    <t>7211～7240</t>
  </si>
  <si>
    <t>7241～7270</t>
  </si>
  <si>
    <t>佐渡･両津</t>
  </si>
  <si>
    <t>7271～7320</t>
  </si>
  <si>
    <t>7321～7340</t>
  </si>
  <si>
    <t>7341～7360</t>
  </si>
  <si>
    <t>7361～7400</t>
  </si>
  <si>
    <t>7401～7420</t>
  </si>
  <si>
    <t>7421～7460</t>
  </si>
  <si>
    <t>7461～7500</t>
  </si>
  <si>
    <t>7501～7540</t>
  </si>
  <si>
    <t>7541～7590</t>
  </si>
  <si>
    <t>7591～7600</t>
  </si>
  <si>
    <t>7601～7640</t>
  </si>
  <si>
    <t>佐渡･南佐渡</t>
  </si>
  <si>
    <t>7641～7680</t>
  </si>
  <si>
    <t>7681～7720</t>
  </si>
  <si>
    <t>佐渡･佐渡中等</t>
  </si>
  <si>
    <t>7721～7760</t>
  </si>
  <si>
    <t>新潟聾学校</t>
  </si>
  <si>
    <t>7761～7770</t>
  </si>
  <si>
    <t>朝鮮学校</t>
  </si>
  <si>
    <t>7771～7780</t>
  </si>
  <si>
    <t>84校</t>
  </si>
  <si>
    <t>新潟県通信陸上大会用です。このシートでの申込と、アスリートランキングでの申込を行ってください。</t>
  </si>
  <si>
    <t>ここでは、このエントリーシートの使い方について説明しています。</t>
  </si>
  <si>
    <r>
      <t>申込入力ｼｰﾄの</t>
    </r>
    <r>
      <rPr>
        <b/>
        <u val="single"/>
        <sz val="14"/>
        <color indexed="10"/>
        <rFont val="ＭＳ 明朝"/>
        <family val="1"/>
      </rPr>
      <t>「資格取得記録」</t>
    </r>
    <r>
      <rPr>
        <b/>
        <u val="single"/>
        <sz val="12"/>
        <color indexed="10"/>
        <rFont val="ＭＳ 明朝"/>
        <family val="1"/>
      </rPr>
      <t>とｱｽﾘｰﾄﾗﾝｷﾝｸﾞの</t>
    </r>
    <r>
      <rPr>
        <b/>
        <u val="single"/>
        <sz val="14"/>
        <color indexed="10"/>
        <rFont val="ＭＳ 明朝"/>
        <family val="1"/>
      </rPr>
      <t>「申込記録」</t>
    </r>
    <r>
      <rPr>
        <b/>
        <u val="single"/>
        <sz val="12"/>
        <color indexed="10"/>
        <rFont val="ＭＳ 明朝"/>
        <family val="1"/>
      </rPr>
      <t>を必ず一致させること</t>
    </r>
  </si>
  <si>
    <r>
      <t>※このエントリーシートでの申込とは別に、</t>
    </r>
    <r>
      <rPr>
        <b/>
        <sz val="12"/>
        <color indexed="10"/>
        <rFont val="ＭＳ 明朝"/>
        <family val="1"/>
      </rPr>
      <t>アスリートランキング上での申込</t>
    </r>
    <r>
      <rPr>
        <b/>
        <sz val="12"/>
        <rFont val="ＭＳ 明朝"/>
        <family val="1"/>
      </rPr>
      <t>も必ず行ってください。</t>
    </r>
  </si>
  <si>
    <t>詳しい申込方法は、大会要項をご覧ください。</t>
  </si>
  <si>
    <t>第63回全日本中学校通信陸上競技大会新潟県大会</t>
  </si>
  <si>
    <t>五泉･村松桜</t>
  </si>
  <si>
    <t>8101～8160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</si>
</sst>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
    <numFmt numFmtId="177" formatCode="m/d"/>
    <numFmt numFmtId="178" formatCode="0_);[Red]\(0\)"/>
    <numFmt numFmtId="179" formatCode="0_ "/>
    <numFmt numFmtId="180" formatCode="0&quot;円&quot;"/>
    <numFmt numFmtId="181" formatCode="0.0"/>
    <numFmt numFmtId="182" formatCode="0.0_ "/>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m&quot;月&quot;d&quot;日&quot;;@"/>
    <numFmt numFmtId="189" formatCode="mm&quot;月&quot;dd&quot;日&quot;;@"/>
    <numFmt numFmtId="190" formatCode="[$-411]ggge&quot;年&quot;m&quot;月&quot;d&quot;日&quot;;@"/>
    <numFmt numFmtId="191" formatCode="000_ "/>
  </numFmts>
  <fonts count="17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1"/>
      <name val="ＭＳ 明朝"/>
      <family val="1"/>
    </font>
    <font>
      <b/>
      <sz val="11"/>
      <name val="ＭＳ 明朝"/>
      <family val="1"/>
    </font>
    <font>
      <sz val="12"/>
      <name val="ＭＳ 明朝"/>
      <family val="1"/>
    </font>
    <font>
      <sz val="14"/>
      <name val="ＭＳ 明朝"/>
      <family val="1"/>
    </font>
    <font>
      <sz val="12"/>
      <name val="ＭＳ ゴシック"/>
      <family val="3"/>
    </font>
    <font>
      <sz val="20"/>
      <name val="ＭＳ Ｐゴシック"/>
      <family val="3"/>
    </font>
    <font>
      <sz val="11"/>
      <color indexed="9"/>
      <name val="ＭＳ Ｐゴシック"/>
      <family val="3"/>
    </font>
    <font>
      <sz val="11"/>
      <color indexed="9"/>
      <name val="ＭＳ 明朝"/>
      <family val="1"/>
    </font>
    <font>
      <sz val="18"/>
      <name val="ＭＳ ゴシック"/>
      <family val="3"/>
    </font>
    <font>
      <b/>
      <sz val="18"/>
      <name val="ＭＳ Ｐゴシック"/>
      <family val="3"/>
    </font>
    <font>
      <sz val="12"/>
      <name val="ＭＳ Ｐゴシック"/>
      <family val="3"/>
    </font>
    <font>
      <b/>
      <sz val="14"/>
      <name val="ＭＳ 明朝"/>
      <family val="1"/>
    </font>
    <font>
      <sz val="14"/>
      <name val="ＭＳ Ｐゴシック"/>
      <family val="3"/>
    </font>
    <font>
      <sz val="18"/>
      <name val="ＭＳ Ｐゴシック"/>
      <family val="3"/>
    </font>
    <font>
      <sz val="18"/>
      <name val="Gungsuh"/>
      <family val="1"/>
    </font>
    <font>
      <b/>
      <sz val="16"/>
      <name val="ＭＳ 明朝"/>
      <family val="1"/>
    </font>
    <font>
      <b/>
      <sz val="20"/>
      <name val="ＭＳ Ｐゴシック"/>
      <family val="3"/>
    </font>
    <font>
      <b/>
      <sz val="20"/>
      <name val="HGP創英角ﾎﾟｯﾌﾟ体"/>
      <family val="3"/>
    </font>
    <font>
      <sz val="20"/>
      <name val="HGP創英角ﾎﾟｯﾌﾟ体"/>
      <family val="3"/>
    </font>
    <font>
      <sz val="11"/>
      <color indexed="52"/>
      <name val="ＭＳ Ｐゴシック"/>
      <family val="3"/>
    </font>
    <font>
      <sz val="11"/>
      <color indexed="10"/>
      <name val="ＭＳ Ｐゴシック"/>
      <family val="3"/>
    </font>
    <font>
      <sz val="20"/>
      <color indexed="10"/>
      <name val="ＭＳ Ｐゴシック"/>
      <family val="3"/>
    </font>
    <font>
      <sz val="12"/>
      <color indexed="10"/>
      <name val="ＭＳ Ｐゴシック"/>
      <family val="3"/>
    </font>
    <font>
      <b/>
      <sz val="14"/>
      <color indexed="9"/>
      <name val="ＭＳ 明朝"/>
      <family val="1"/>
    </font>
    <font>
      <sz val="11"/>
      <color indexed="10"/>
      <name val="ＭＳ 明朝"/>
      <family val="1"/>
    </font>
    <font>
      <sz val="12"/>
      <color indexed="10"/>
      <name val="ＭＳ 明朝"/>
      <family val="1"/>
    </font>
    <font>
      <sz val="11"/>
      <color indexed="8"/>
      <name val="ＭＳ 明朝"/>
      <family val="1"/>
    </font>
    <font>
      <sz val="12"/>
      <color indexed="8"/>
      <name val="ＭＳ 明朝"/>
      <family val="1"/>
    </font>
    <font>
      <b/>
      <sz val="20"/>
      <color indexed="10"/>
      <name val="ＭＳ Ｐゴシック"/>
      <family val="3"/>
    </font>
    <font>
      <sz val="11"/>
      <name val="Gungsuh"/>
      <family val="1"/>
    </font>
    <font>
      <sz val="18"/>
      <color indexed="10"/>
      <name val="Gungsuh"/>
      <family val="1"/>
    </font>
    <font>
      <sz val="14"/>
      <color indexed="10"/>
      <name val="ＭＳ Ｐゴシック"/>
      <family val="3"/>
    </font>
    <font>
      <u val="single"/>
      <sz val="14"/>
      <name val="ＭＳ 明朝"/>
      <family val="1"/>
    </font>
    <font>
      <b/>
      <sz val="20"/>
      <name val="ＭＳ 明朝"/>
      <family val="1"/>
    </font>
    <font>
      <sz val="18"/>
      <name val="ＭＳ 明朝"/>
      <family val="1"/>
    </font>
    <font>
      <b/>
      <sz val="20"/>
      <color indexed="10"/>
      <name val="ＭＳ 明朝"/>
      <family val="1"/>
    </font>
    <font>
      <sz val="18"/>
      <color indexed="10"/>
      <name val="ＭＳ 明朝"/>
      <family val="1"/>
    </font>
    <font>
      <b/>
      <sz val="14"/>
      <color indexed="10"/>
      <name val="ＭＳ 明朝"/>
      <family val="1"/>
    </font>
    <font>
      <b/>
      <sz val="18"/>
      <color indexed="10"/>
      <name val="ＭＳ Ｐゴシック"/>
      <family val="3"/>
    </font>
    <font>
      <sz val="14"/>
      <color indexed="10"/>
      <name val="ＭＳ ゴシック"/>
      <family val="3"/>
    </font>
    <font>
      <sz val="18"/>
      <color indexed="10"/>
      <name val="ＭＳ Ｐゴシック"/>
      <family val="3"/>
    </font>
    <font>
      <sz val="11"/>
      <color indexed="8"/>
      <name val="Gungsuh"/>
      <family val="1"/>
    </font>
    <font>
      <b/>
      <i/>
      <sz val="14"/>
      <color indexed="10"/>
      <name val="ＭＳ Ｐゴシック"/>
      <family val="3"/>
    </font>
    <font>
      <b/>
      <i/>
      <sz val="14"/>
      <name val="ＭＳ Ｐゴシック"/>
      <family val="3"/>
    </font>
    <font>
      <b/>
      <sz val="11"/>
      <color indexed="10"/>
      <name val="ＭＳ Ｐゴシック"/>
      <family val="3"/>
    </font>
    <font>
      <sz val="8"/>
      <name val="ＭＳ Ｐゴシック"/>
      <family val="3"/>
    </font>
    <font>
      <b/>
      <sz val="9"/>
      <color indexed="53"/>
      <name val="ＭＳ 明朝"/>
      <family val="1"/>
    </font>
    <font>
      <b/>
      <sz val="9"/>
      <color indexed="53"/>
      <name val="ＭＳ Ｐゴシック"/>
      <family val="3"/>
    </font>
    <font>
      <sz val="9"/>
      <name val="ＭＳ Ｐゴシック"/>
      <family val="3"/>
    </font>
    <font>
      <b/>
      <u val="single"/>
      <sz val="14"/>
      <color indexed="10"/>
      <name val="ＭＳ 明朝"/>
      <family val="1"/>
    </font>
    <font>
      <u val="single"/>
      <sz val="11"/>
      <color indexed="10"/>
      <name val="ＭＳ 明朝"/>
      <family val="1"/>
    </font>
    <font>
      <u val="single"/>
      <sz val="11"/>
      <color indexed="10"/>
      <name val="ＭＳ Ｐゴシック"/>
      <family val="3"/>
    </font>
    <font>
      <b/>
      <sz val="16"/>
      <name val="ＭＳ Ｐゴシック"/>
      <family val="3"/>
    </font>
    <font>
      <sz val="11"/>
      <name val="ＭＳ Ｐ明朝"/>
      <family val="1"/>
    </font>
    <font>
      <sz val="6"/>
      <name val="ＭＳ Ｐ明朝"/>
      <family val="1"/>
    </font>
    <font>
      <b/>
      <i/>
      <sz val="10"/>
      <color indexed="10"/>
      <name val="ＭＳ Ｐゴシック"/>
      <family val="3"/>
    </font>
    <font>
      <sz val="10"/>
      <color indexed="10"/>
      <name val="ＭＳ ゴシック"/>
      <family val="3"/>
    </font>
    <font>
      <sz val="14"/>
      <color indexed="10"/>
      <name val="ＭＳ 明朝"/>
      <family val="1"/>
    </font>
    <font>
      <u val="single"/>
      <sz val="11"/>
      <name val="ＭＳ 明朝"/>
      <family val="1"/>
    </font>
    <font>
      <b/>
      <u val="single"/>
      <sz val="14"/>
      <name val="ＭＳ 明朝"/>
      <family val="1"/>
    </font>
    <font>
      <sz val="9"/>
      <name val="ＭＳ 明朝"/>
      <family val="1"/>
    </font>
    <font>
      <b/>
      <sz val="9"/>
      <name val="ＭＳ 明朝"/>
      <family val="1"/>
    </font>
    <font>
      <b/>
      <sz val="16"/>
      <name val="ＭＳ ゴシック"/>
      <family val="3"/>
    </font>
    <font>
      <b/>
      <sz val="22"/>
      <name val="ＭＳ Ｐゴシック"/>
      <family val="3"/>
    </font>
    <font>
      <b/>
      <sz val="24"/>
      <name val="ＭＳ Ｐゴシック"/>
      <family val="3"/>
    </font>
    <font>
      <sz val="22"/>
      <name val="ＭＳ Ｐゴシック"/>
      <family val="3"/>
    </font>
    <font>
      <sz val="24"/>
      <name val="ＭＳ Ｐゴシック"/>
      <family val="3"/>
    </font>
    <font>
      <sz val="28"/>
      <name val="ＭＳ Ｐゴシック"/>
      <family val="3"/>
    </font>
    <font>
      <sz val="9"/>
      <color indexed="23"/>
      <name val="ＭＳ Ｐゴシック"/>
      <family val="3"/>
    </font>
    <font>
      <sz val="8"/>
      <color indexed="23"/>
      <name val="ＭＳ Ｐゴシック"/>
      <family val="3"/>
    </font>
    <font>
      <b/>
      <u val="single"/>
      <sz val="9"/>
      <color indexed="23"/>
      <name val="ＭＳ Ｐゴシック"/>
      <family val="3"/>
    </font>
    <font>
      <b/>
      <sz val="11"/>
      <color indexed="9"/>
      <name val="ＭＳ Ｐゴシック"/>
      <family val="3"/>
    </font>
    <font>
      <i/>
      <sz val="11"/>
      <color indexed="10"/>
      <name val="ＭＳ Ｐゴシック"/>
      <family val="3"/>
    </font>
    <font>
      <b/>
      <sz val="10"/>
      <color indexed="10"/>
      <name val="ＭＳ Ｐゴシック"/>
      <family val="3"/>
    </font>
    <font>
      <b/>
      <sz val="10"/>
      <color indexed="9"/>
      <name val="ＭＳ Ｐゴシック"/>
      <family val="3"/>
    </font>
    <font>
      <b/>
      <u val="single"/>
      <sz val="12"/>
      <color indexed="10"/>
      <name val="ＭＳ 明朝"/>
      <family val="1"/>
    </font>
    <font>
      <b/>
      <sz val="12"/>
      <name val="ＭＳ 明朝"/>
      <family val="1"/>
    </font>
    <font>
      <b/>
      <sz val="12"/>
      <color indexed="10"/>
      <name val="ＭＳ 明朝"/>
      <family val="1"/>
    </font>
    <font>
      <sz val="11"/>
      <color indexed="8"/>
      <name val="ＭＳ Ｐゴシック"/>
      <family val="3"/>
    </font>
    <font>
      <b/>
      <sz val="18"/>
      <color indexed="56"/>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ゴシック"/>
      <family val="3"/>
    </font>
    <font>
      <sz val="9"/>
      <color indexed="8"/>
      <name val="ＭＳ Ｐゴシック"/>
      <family val="3"/>
    </font>
    <font>
      <sz val="14"/>
      <color indexed="8"/>
      <name val="ＭＳ Ｐゴシック"/>
      <family val="3"/>
    </font>
    <font>
      <b/>
      <sz val="16"/>
      <color indexed="10"/>
      <name val="ＭＳ Ｐゴシック"/>
      <family val="3"/>
    </font>
    <font>
      <sz val="11"/>
      <color indexed="8"/>
      <name val="HG丸ｺﾞｼｯｸM-PRO"/>
      <family val="3"/>
    </font>
    <font>
      <sz val="9"/>
      <color indexed="8"/>
      <name val="HG丸ｺﾞｼｯｸM-PRO"/>
      <family val="3"/>
    </font>
    <font>
      <sz val="18"/>
      <color indexed="8"/>
      <name val="HG丸ｺﾞｼｯｸM-PRO"/>
      <family val="3"/>
    </font>
    <font>
      <sz val="22"/>
      <color indexed="8"/>
      <name val="HG丸ｺﾞｼｯｸM-PRO"/>
      <family val="3"/>
    </font>
    <font>
      <sz val="22"/>
      <color indexed="10"/>
      <name val="ＭＳ ゴシック"/>
      <family val="3"/>
    </font>
    <font>
      <sz val="22"/>
      <color indexed="10"/>
      <name val="ＭＳ Ｐゴシック"/>
      <family val="3"/>
    </font>
    <font>
      <sz val="16"/>
      <color indexed="8"/>
      <name val="HG丸ｺﾞｼｯｸM-PRO"/>
      <family val="3"/>
    </font>
    <font>
      <sz val="14"/>
      <color indexed="8"/>
      <name val="HG丸ｺﾞｼｯｸM-PRO"/>
      <family val="3"/>
    </font>
    <font>
      <sz val="8"/>
      <color indexed="8"/>
      <name val="HG丸ｺﾞｼｯｸM-PRO"/>
      <family val="3"/>
    </font>
    <font>
      <sz val="12"/>
      <color indexed="8"/>
      <name val="HG丸ｺﾞｼｯｸM-PRO"/>
      <family val="3"/>
    </font>
    <font>
      <sz val="20"/>
      <color indexed="8"/>
      <name val="HG丸ｺﾞｼｯｸM-PRO"/>
      <family val="3"/>
    </font>
    <font>
      <sz val="20"/>
      <color indexed="10"/>
      <name val="HGP創英角ｺﾞｼｯｸUB"/>
      <family val="3"/>
    </font>
    <font>
      <sz val="9"/>
      <color indexed="10"/>
      <name val="ＭＳ Ｐゴシック"/>
      <family val="3"/>
    </font>
    <font>
      <sz val="24"/>
      <color indexed="10"/>
      <name val="ＭＳ Ｐゴシック"/>
      <family val="3"/>
    </font>
    <font>
      <b/>
      <sz val="22"/>
      <color indexed="10"/>
      <name val="ＭＳ Ｐゴシック"/>
      <family val="3"/>
    </font>
    <font>
      <b/>
      <sz val="24"/>
      <color indexed="10"/>
      <name val="ＭＳ Ｐゴシック"/>
      <family val="3"/>
    </font>
    <font>
      <sz val="28"/>
      <color indexed="10"/>
      <name val="ＭＳ Ｐゴシック"/>
      <family val="3"/>
    </font>
    <font>
      <sz val="24"/>
      <color indexed="10"/>
      <name val="HGP創英角ｺﾞｼｯｸUB"/>
      <family val="3"/>
    </font>
    <font>
      <sz val="9"/>
      <name val="Meiryo UI"/>
      <family val="3"/>
    </font>
    <font>
      <b/>
      <sz val="14"/>
      <color indexed="9"/>
      <name val="Calibri"/>
      <family val="2"/>
    </font>
    <font>
      <b/>
      <sz val="14"/>
      <color indexed="9"/>
      <name val="ＭＳ Ｐゴシック"/>
      <family val="3"/>
    </font>
    <font>
      <sz val="11"/>
      <color indexed="9"/>
      <name val="Calibri"/>
      <family val="2"/>
    </font>
    <font>
      <sz val="11"/>
      <color indexed="13"/>
      <name val="Calibri"/>
      <family val="2"/>
    </font>
    <font>
      <sz val="11"/>
      <color indexed="13"/>
      <name val="ＭＳ Ｐゴシック"/>
      <family val="3"/>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tint="0.49998000264167786"/>
      <name val="ＭＳ Ｐゴシック"/>
      <family val="3"/>
    </font>
    <font>
      <sz val="8"/>
      <color theme="1" tint="0.49998000264167786"/>
      <name val="ＭＳ Ｐゴシック"/>
      <family val="3"/>
    </font>
    <font>
      <sz val="9"/>
      <color theme="1" tint="0.49998000264167786"/>
      <name val="ＭＳ Ｐゴシック"/>
      <family val="3"/>
    </font>
    <font>
      <b/>
      <sz val="11"/>
      <color rgb="FFFF0000"/>
      <name val="ＭＳ Ｐゴシック"/>
      <family val="3"/>
    </font>
    <font>
      <b/>
      <sz val="11"/>
      <color theme="0"/>
      <name val="ＭＳ Ｐゴシック"/>
      <family val="3"/>
    </font>
    <font>
      <sz val="9"/>
      <color theme="1" tint="0.04998999834060669"/>
      <name val="ＭＳ Ｐゴシック"/>
      <family val="3"/>
    </font>
    <font>
      <sz val="11"/>
      <color theme="0"/>
      <name val="ＭＳ 明朝"/>
      <family val="1"/>
    </font>
    <font>
      <sz val="14"/>
      <color theme="1" tint="0.04998999834060669"/>
      <name val="ＭＳ Ｐゴシック"/>
      <family val="3"/>
    </font>
    <font>
      <sz val="11"/>
      <color theme="0"/>
      <name val="ＭＳ Ｐゴシック"/>
      <family val="3"/>
    </font>
    <font>
      <b/>
      <sz val="16"/>
      <color rgb="FFFF0000"/>
      <name val="ＭＳ Ｐゴシック"/>
      <family val="3"/>
    </font>
    <font>
      <sz val="11"/>
      <color theme="1"/>
      <name val="HG丸ｺﾞｼｯｸM-PRO"/>
      <family val="3"/>
    </font>
    <font>
      <sz val="9"/>
      <color theme="1"/>
      <name val="HG丸ｺﾞｼｯｸM-PRO"/>
      <family val="3"/>
    </font>
    <font>
      <sz val="18"/>
      <color theme="1"/>
      <name val="HG丸ｺﾞｼｯｸM-PRO"/>
      <family val="3"/>
    </font>
    <font>
      <sz val="22"/>
      <color theme="1"/>
      <name val="HG丸ｺﾞｼｯｸM-PRO"/>
      <family val="3"/>
    </font>
    <font>
      <b/>
      <sz val="10"/>
      <color theme="0"/>
      <name val="ＭＳ Ｐゴシック"/>
      <family val="3"/>
    </font>
    <font>
      <sz val="11"/>
      <name val="Cambria"/>
      <family val="3"/>
    </font>
    <font>
      <sz val="22"/>
      <color rgb="FFFF0000"/>
      <name val="ＭＳ ゴシック"/>
      <family val="3"/>
    </font>
    <font>
      <sz val="22"/>
      <color rgb="FFFF0000"/>
      <name val="ＭＳ Ｐゴシック"/>
      <family val="3"/>
    </font>
    <font>
      <sz val="14"/>
      <color theme="1"/>
      <name val="HG丸ｺﾞｼｯｸM-PRO"/>
      <family val="3"/>
    </font>
    <font>
      <sz val="20"/>
      <color theme="1"/>
      <name val="HG丸ｺﾞｼｯｸM-PRO"/>
      <family val="3"/>
    </font>
    <font>
      <sz val="8"/>
      <color theme="1"/>
      <name val="HG丸ｺﾞｼｯｸM-PRO"/>
      <family val="3"/>
    </font>
    <font>
      <sz val="12"/>
      <color theme="1"/>
      <name val="HG丸ｺﾞｼｯｸM-PRO"/>
      <family val="3"/>
    </font>
    <font>
      <sz val="16"/>
      <color theme="1"/>
      <name val="HG丸ｺﾞｼｯｸM-PRO"/>
      <family val="3"/>
    </font>
    <font>
      <sz val="20"/>
      <color rgb="FFFF0000"/>
      <name val="HGP創英角ｺﾞｼｯｸUB"/>
      <family val="3"/>
    </font>
    <font>
      <sz val="20"/>
      <color rgb="FFFF0000"/>
      <name val="ＭＳ Ｐゴシック"/>
      <family val="3"/>
    </font>
    <font>
      <b/>
      <sz val="22"/>
      <color rgb="FFFF0000"/>
      <name val="ＭＳ Ｐゴシック"/>
      <family val="3"/>
    </font>
    <font>
      <b/>
      <sz val="24"/>
      <color rgb="FFFF0000"/>
      <name val="ＭＳ Ｐゴシック"/>
      <family val="3"/>
    </font>
    <font>
      <sz val="28"/>
      <color rgb="FFFF0000"/>
      <name val="ＭＳ Ｐゴシック"/>
      <family val="3"/>
    </font>
    <font>
      <sz val="24"/>
      <color rgb="FFFF0000"/>
      <name val="ＭＳ Ｐゴシック"/>
      <family val="3"/>
    </font>
    <font>
      <sz val="18"/>
      <color rgb="FFFF0000"/>
      <name val="ＭＳ Ｐゴシック"/>
      <family val="3"/>
    </font>
    <font>
      <sz val="9"/>
      <color rgb="FFFF0000"/>
      <name val="ＭＳ Ｐゴシック"/>
      <family val="3"/>
    </font>
    <font>
      <sz val="24"/>
      <color rgb="FFFF0000"/>
      <name val="HGP創英角ｺﾞｼｯｸUB"/>
      <family val="3"/>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indexed="44"/>
        <bgColor indexed="64"/>
      </patternFill>
    </fill>
    <fill>
      <patternFill patternType="solid">
        <fgColor indexed="40"/>
        <bgColor indexed="64"/>
      </patternFill>
    </fill>
    <fill>
      <patternFill patternType="solid">
        <fgColor indexed="47"/>
        <bgColor indexed="64"/>
      </patternFill>
    </fill>
    <fill>
      <patternFill patternType="solid">
        <fgColor indexed="22"/>
        <bgColor indexed="64"/>
      </patternFill>
    </fill>
    <fill>
      <patternFill patternType="solid">
        <fgColor rgb="FF92D050"/>
        <bgColor indexed="64"/>
      </patternFill>
    </fill>
    <fill>
      <patternFill patternType="solid">
        <fgColor indexed="10"/>
        <bgColor indexed="64"/>
      </patternFill>
    </fill>
    <fill>
      <patternFill patternType="solid">
        <fgColor indexed="50"/>
        <bgColor indexed="64"/>
      </patternFill>
    </fill>
    <fill>
      <patternFill patternType="solid">
        <fgColor indexed="17"/>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style="thin"/>
      <bottom style="dotted"/>
    </border>
    <border>
      <left style="thin"/>
      <right>
        <color indexed="63"/>
      </right>
      <top>
        <color indexed="63"/>
      </top>
      <bottom>
        <color indexed="63"/>
      </bottom>
    </border>
    <border>
      <left style="medium"/>
      <right style="thin"/>
      <top>
        <color indexed="63"/>
      </top>
      <bottom>
        <color indexed="63"/>
      </bottom>
    </border>
    <border>
      <left style="medium"/>
      <right style="thin"/>
      <top style="medium"/>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medium"/>
      <top style="medium"/>
      <bottom style="thin"/>
    </border>
    <border>
      <left>
        <color indexed="63"/>
      </left>
      <right style="medium"/>
      <top>
        <color indexed="63"/>
      </top>
      <bottom style="medium"/>
    </border>
    <border>
      <left style="thin"/>
      <right style="thin"/>
      <top style="thin"/>
      <bottom>
        <color indexed="63"/>
      </bottom>
    </border>
    <border>
      <left style="medium"/>
      <right style="medium"/>
      <top style="medium"/>
      <bottom style="medium"/>
    </border>
    <border>
      <left>
        <color indexed="63"/>
      </left>
      <right style="medium"/>
      <top style="thin"/>
      <bottom style="thin"/>
    </border>
    <border>
      <left>
        <color indexed="63"/>
      </left>
      <right style="medium"/>
      <top style="thin"/>
      <bottom style="medium"/>
    </border>
    <border>
      <left/>
      <right/>
      <top/>
      <bottom style="thick"/>
    </border>
    <border>
      <left>
        <color indexed="63"/>
      </left>
      <right>
        <color indexed="63"/>
      </right>
      <top>
        <color indexed="63"/>
      </top>
      <bottom style="medium"/>
    </border>
    <border>
      <left/>
      <right/>
      <top style="dashed"/>
      <bottom/>
    </border>
    <border>
      <left style="medium"/>
      <right/>
      <top style="medium"/>
      <bottom style="medium"/>
    </border>
    <border>
      <left/>
      <right style="medium"/>
      <top style="medium"/>
      <bottom style="medium"/>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color indexed="63"/>
      </left>
      <right style="thin"/>
      <top>
        <color indexed="63"/>
      </top>
      <bottom style="medium"/>
    </border>
    <border>
      <left/>
      <right/>
      <top/>
      <bottom style="dashed"/>
    </border>
    <border>
      <left/>
      <right/>
      <top/>
      <bottom style="double"/>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medium"/>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dotted"/>
    </border>
    <border>
      <left>
        <color indexed="63"/>
      </left>
      <right style="medium"/>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0"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7" fillId="0" borderId="0" applyNumberFormat="0" applyFill="0" applyBorder="0" applyAlignment="0" applyProtection="0"/>
    <xf numFmtId="0" fontId="128" fillId="25" borderId="1" applyNumberFormat="0" applyAlignment="0" applyProtection="0"/>
    <xf numFmtId="0" fontId="129"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130" fillId="0" borderId="3" applyNumberFormat="0" applyFill="0" applyAlignment="0" applyProtection="0"/>
    <xf numFmtId="0" fontId="131" fillId="28" borderId="0" applyNumberFormat="0" applyBorder="0" applyAlignment="0" applyProtection="0"/>
    <xf numFmtId="0" fontId="132" fillId="29" borderId="4" applyNumberFormat="0" applyAlignment="0" applyProtection="0"/>
    <xf numFmtId="0" fontId="1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4" fillId="0" borderId="5" applyNumberFormat="0" applyFill="0" applyAlignment="0" applyProtection="0"/>
    <xf numFmtId="0" fontId="135" fillId="0" borderId="6" applyNumberFormat="0" applyFill="0" applyAlignment="0" applyProtection="0"/>
    <xf numFmtId="0" fontId="136" fillId="0" borderId="7" applyNumberFormat="0" applyFill="0" applyAlignment="0" applyProtection="0"/>
    <xf numFmtId="0" fontId="136" fillId="0" borderId="0" applyNumberFormat="0" applyFill="0" applyBorder="0" applyAlignment="0" applyProtection="0"/>
    <xf numFmtId="0" fontId="137" fillId="0" borderId="8" applyNumberFormat="0" applyFill="0" applyAlignment="0" applyProtection="0"/>
    <xf numFmtId="0" fontId="138" fillId="29" borderId="9" applyNumberFormat="0" applyAlignment="0" applyProtection="0"/>
    <xf numFmtId="0" fontId="1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40" fillId="30" borderId="4" applyNumberFormat="0" applyAlignment="0" applyProtection="0"/>
    <xf numFmtId="0" fontId="0" fillId="0" borderId="0">
      <alignment vertical="center"/>
      <protection/>
    </xf>
    <xf numFmtId="0" fontId="125" fillId="0" borderId="0">
      <alignment vertical="center"/>
      <protection/>
    </xf>
    <xf numFmtId="0" fontId="0" fillId="0" borderId="0">
      <alignment/>
      <protection/>
    </xf>
    <xf numFmtId="0" fontId="58" fillId="0" borderId="0">
      <alignment/>
      <protection/>
    </xf>
    <xf numFmtId="0" fontId="2" fillId="0" borderId="0" applyNumberFormat="0" applyFill="0" applyBorder="0" applyAlignment="0" applyProtection="0"/>
    <xf numFmtId="0" fontId="141" fillId="31" borderId="0" applyNumberFormat="0" applyBorder="0" applyAlignment="0" applyProtection="0"/>
  </cellStyleXfs>
  <cellXfs count="736">
    <xf numFmtId="0" fontId="0" fillId="0" borderId="0" xfId="0" applyAlignment="1">
      <alignment/>
    </xf>
    <xf numFmtId="0" fontId="0" fillId="0" borderId="0" xfId="0" applyAlignment="1">
      <alignment/>
    </xf>
    <xf numFmtId="0" fontId="4" fillId="0" borderId="0" xfId="0" applyFont="1" applyAlignment="1">
      <alignment shrinkToFit="1"/>
    </xf>
    <xf numFmtId="0" fontId="5"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top"/>
    </xf>
    <xf numFmtId="0" fontId="5" fillId="0" borderId="0" xfId="0" applyFont="1" applyAlignment="1">
      <alignment horizontal="center" vertical="center"/>
    </xf>
    <xf numFmtId="0" fontId="5" fillId="0" borderId="0" xfId="0" applyFont="1" applyAlignment="1">
      <alignment vertical="center"/>
    </xf>
    <xf numFmtId="0" fontId="7" fillId="0" borderId="11" xfId="0" applyFont="1" applyBorder="1" applyAlignment="1">
      <alignment horizontal="center" vertical="center"/>
    </xf>
    <xf numFmtId="0" fontId="0" fillId="0" borderId="0" xfId="0" applyAlignment="1">
      <alignment vertical="center"/>
    </xf>
    <xf numFmtId="0" fontId="4" fillId="0" borderId="0" xfId="0" applyFont="1" applyAlignment="1">
      <alignment vertical="center" shrinkToFit="1"/>
    </xf>
    <xf numFmtId="0" fontId="5" fillId="0" borderId="10" xfId="0" applyFont="1" applyBorder="1" applyAlignment="1">
      <alignment vertical="center" shrinkToFit="1"/>
    </xf>
    <xf numFmtId="0" fontId="5" fillId="32" borderId="10" xfId="0" applyFont="1" applyFill="1" applyBorder="1" applyAlignment="1">
      <alignment vertical="center" shrinkToFit="1"/>
    </xf>
    <xf numFmtId="0" fontId="5" fillId="0" borderId="10" xfId="0" applyFont="1" applyFill="1" applyBorder="1" applyAlignment="1">
      <alignment vertical="center" shrinkToFi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shrinkToFit="1"/>
    </xf>
    <xf numFmtId="0" fontId="14" fillId="0" borderId="0" xfId="0" applyFont="1" applyAlignment="1">
      <alignment vertical="center"/>
    </xf>
    <xf numFmtId="0" fontId="5" fillId="34" borderId="10" xfId="0" applyFont="1" applyFill="1" applyBorder="1" applyAlignment="1">
      <alignment vertical="center" shrinkToFit="1"/>
    </xf>
    <xf numFmtId="0" fontId="5" fillId="35" borderId="10" xfId="0" applyFont="1" applyFill="1" applyBorder="1" applyAlignment="1">
      <alignment vertical="center" shrinkToFit="1"/>
    </xf>
    <xf numFmtId="0" fontId="11" fillId="0" borderId="0" xfId="0" applyFont="1" applyFill="1" applyAlignment="1">
      <alignment vertical="center"/>
    </xf>
    <xf numFmtId="0" fontId="12"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shrinkToFit="1"/>
    </xf>
    <xf numFmtId="0" fontId="0" fillId="0" borderId="0" xfId="0" applyAlignment="1">
      <alignment horizontal="center" vertical="center"/>
    </xf>
    <xf numFmtId="0" fontId="4" fillId="0" borderId="0" xfId="0" applyFont="1" applyAlignment="1">
      <alignment horizontal="center" vertical="center" shrinkToFit="1"/>
    </xf>
    <xf numFmtId="0" fontId="7" fillId="0" borderId="10" xfId="0" applyFont="1" applyBorder="1" applyAlignment="1">
      <alignment vertical="center" shrinkToFit="1"/>
    </xf>
    <xf numFmtId="0" fontId="16" fillId="0" borderId="0" xfId="0" applyFont="1" applyAlignment="1">
      <alignment vertical="center"/>
    </xf>
    <xf numFmtId="0" fontId="15" fillId="0" borderId="0" xfId="0" applyFont="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5" fillId="0" borderId="0" xfId="0" applyFont="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1" xfId="0" applyFont="1" applyFill="1" applyBorder="1" applyAlignment="1">
      <alignment vertical="center" shrinkToFit="1"/>
    </xf>
    <xf numFmtId="0" fontId="18" fillId="0" borderId="10" xfId="0" applyFont="1" applyFill="1" applyBorder="1" applyAlignment="1">
      <alignment vertical="center" shrinkToFit="1"/>
    </xf>
    <xf numFmtId="0" fontId="18" fillId="0" borderId="18" xfId="0" applyFont="1" applyFill="1" applyBorder="1" applyAlignment="1">
      <alignment vertical="center" shrinkToFit="1"/>
    </xf>
    <xf numFmtId="0" fontId="21" fillId="0" borderId="0" xfId="0" applyFont="1" applyAlignment="1">
      <alignment vertical="center"/>
    </xf>
    <xf numFmtId="0" fontId="0" fillId="0" borderId="0" xfId="0" applyAlignment="1">
      <alignment vertical="center" shrinkToFit="1"/>
    </xf>
    <xf numFmtId="0" fontId="6"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4" fillId="0" borderId="0" xfId="0" applyFont="1" applyBorder="1" applyAlignment="1">
      <alignment horizontal="center" vertical="center" shrinkToFit="1"/>
    </xf>
    <xf numFmtId="0" fontId="11" fillId="0" borderId="0" xfId="0" applyFont="1" applyFill="1" applyBorder="1" applyAlignment="1">
      <alignment vertical="center"/>
    </xf>
    <xf numFmtId="0" fontId="14" fillId="0" borderId="0" xfId="0" applyFont="1" applyBorder="1" applyAlignment="1">
      <alignment vertical="center"/>
    </xf>
    <xf numFmtId="0" fontId="0" fillId="0" borderId="0" xfId="0" applyFill="1" applyBorder="1" applyAlignment="1">
      <alignment vertical="center"/>
    </xf>
    <xf numFmtId="0" fontId="8" fillId="0" borderId="19" xfId="0" applyFont="1" applyFill="1" applyBorder="1" applyAlignment="1">
      <alignment vertical="center"/>
    </xf>
    <xf numFmtId="0" fontId="7" fillId="0" borderId="19" xfId="0" applyFont="1" applyFill="1" applyBorder="1" applyAlignment="1">
      <alignment horizontal="center" vertical="center"/>
    </xf>
    <xf numFmtId="0" fontId="8" fillId="0" borderId="19" xfId="0" applyFont="1" applyFill="1" applyBorder="1" applyAlignment="1">
      <alignment vertical="center" shrinkToFit="1"/>
    </xf>
    <xf numFmtId="0" fontId="19" fillId="0" borderId="19" xfId="0" applyFont="1" applyFill="1" applyBorder="1" applyAlignment="1">
      <alignment vertical="center" shrinkToFit="1"/>
    </xf>
    <xf numFmtId="0" fontId="7" fillId="0" borderId="0" xfId="0" applyFont="1" applyAlignment="1">
      <alignment horizontal="center" vertical="center"/>
    </xf>
    <xf numFmtId="0" fontId="10" fillId="0" borderId="0" xfId="0" applyFont="1" applyBorder="1" applyAlignment="1">
      <alignment horizontal="left" vertical="center"/>
    </xf>
    <xf numFmtId="0" fontId="26" fillId="0" borderId="0" xfId="0" applyFont="1" applyBorder="1" applyAlignment="1">
      <alignment horizontal="left" vertical="center"/>
    </xf>
    <xf numFmtId="0" fontId="27" fillId="0" borderId="0" xfId="0" applyFont="1" applyBorder="1" applyAlignment="1">
      <alignment horizontal="left" vertical="center"/>
    </xf>
    <xf numFmtId="0" fontId="8" fillId="0" borderId="0" xfId="0" applyFont="1" applyFill="1" applyBorder="1" applyAlignment="1">
      <alignment vertical="center" shrinkToFit="1"/>
    </xf>
    <xf numFmtId="0" fontId="5" fillId="0" borderId="0" xfId="0" applyFont="1" applyBorder="1" applyAlignment="1">
      <alignment vertical="center"/>
    </xf>
    <xf numFmtId="0" fontId="9" fillId="0" borderId="0" xfId="0" applyFont="1" applyBorder="1" applyAlignment="1">
      <alignment horizontal="center" vertical="center" wrapText="1" shrinkToFit="1"/>
    </xf>
    <xf numFmtId="0" fontId="0" fillId="0" borderId="0" xfId="0" applyFill="1" applyAlignment="1">
      <alignment/>
    </xf>
    <xf numFmtId="0" fontId="13" fillId="34" borderId="10" xfId="0" applyFont="1" applyFill="1" applyBorder="1" applyAlignment="1">
      <alignment horizontal="center" vertical="center"/>
    </xf>
    <xf numFmtId="0" fontId="8" fillId="0" borderId="10" xfId="0" applyFont="1" applyFill="1" applyBorder="1" applyAlignment="1">
      <alignment vertical="center" shrinkToFit="1"/>
    </xf>
    <xf numFmtId="0" fontId="0" fillId="0" borderId="10" xfId="0" applyBorder="1" applyAlignment="1">
      <alignment/>
    </xf>
    <xf numFmtId="0" fontId="0" fillId="0" borderId="10" xfId="0" applyBorder="1" applyAlignment="1">
      <alignment horizontal="center" vertical="center"/>
    </xf>
    <xf numFmtId="0" fontId="8" fillId="0" borderId="18" xfId="0" applyFont="1" applyFill="1" applyBorder="1" applyAlignment="1">
      <alignment vertical="center" shrinkToFit="1"/>
    </xf>
    <xf numFmtId="0" fontId="0" fillId="0" borderId="20" xfId="0" applyBorder="1" applyAlignment="1">
      <alignment vertical="center"/>
    </xf>
    <xf numFmtId="0" fontId="0" fillId="0" borderId="21" xfId="0" applyBorder="1" applyAlignment="1">
      <alignment vertical="center" shrinkToFit="1"/>
    </xf>
    <xf numFmtId="0" fontId="33" fillId="0" borderId="22" xfId="0" applyFont="1" applyBorder="1" applyAlignment="1">
      <alignment vertical="center"/>
    </xf>
    <xf numFmtId="0" fontId="8" fillId="0" borderId="20" xfId="0" applyFont="1" applyBorder="1" applyAlignment="1">
      <alignment vertical="center"/>
    </xf>
    <xf numFmtId="0" fontId="0" fillId="0" borderId="23" xfId="0" applyBorder="1" applyAlignment="1">
      <alignment vertical="center" shrinkToFit="1"/>
    </xf>
    <xf numFmtId="0" fontId="21" fillId="0" borderId="24"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xf>
    <xf numFmtId="0" fontId="8" fillId="0" borderId="11" xfId="0" applyFont="1" applyFill="1" applyBorder="1" applyAlignment="1">
      <alignment vertical="center" shrinkToFit="1"/>
    </xf>
    <xf numFmtId="0" fontId="8" fillId="36" borderId="14" xfId="0" applyFont="1" applyFill="1" applyBorder="1" applyAlignment="1">
      <alignment horizontal="center" vertical="center"/>
    </xf>
    <xf numFmtId="0" fontId="8" fillId="36" borderId="18"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7" xfId="0" applyFont="1" applyFill="1" applyBorder="1" applyAlignment="1">
      <alignment horizontal="center" vertical="center"/>
    </xf>
    <xf numFmtId="0" fontId="8" fillId="0" borderId="0" xfId="0" applyFont="1" applyFill="1" applyBorder="1" applyAlignment="1">
      <alignment horizontal="left" vertical="center"/>
    </xf>
    <xf numFmtId="0" fontId="17" fillId="0" borderId="0" xfId="0" applyFont="1" applyAlignment="1">
      <alignment/>
    </xf>
    <xf numFmtId="0" fontId="15" fillId="0" borderId="0" xfId="0" applyFont="1" applyBorder="1" applyAlignment="1">
      <alignment horizontal="center" vertical="center" shrinkToFit="1"/>
    </xf>
    <xf numFmtId="0" fontId="5" fillId="32" borderId="12" xfId="0" applyFont="1" applyFill="1" applyBorder="1" applyAlignment="1">
      <alignment vertical="center" shrinkToFit="1"/>
    </xf>
    <xf numFmtId="0" fontId="5" fillId="0" borderId="11"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26" xfId="0" applyFont="1" applyFill="1" applyBorder="1" applyAlignment="1" applyProtection="1">
      <alignment vertical="center" shrinkToFit="1"/>
      <protection locked="0"/>
    </xf>
    <xf numFmtId="0" fontId="34" fillId="0" borderId="13" xfId="0" applyFont="1" applyBorder="1" applyAlignment="1" applyProtection="1">
      <alignment vertical="center"/>
      <protection locked="0"/>
    </xf>
    <xf numFmtId="0" fontId="5" fillId="32" borderId="11" xfId="0" applyFont="1" applyFill="1" applyBorder="1" applyAlignment="1">
      <alignment vertical="center" shrinkToFit="1"/>
    </xf>
    <xf numFmtId="0" fontId="5" fillId="32" borderId="13" xfId="0" applyFont="1" applyFill="1" applyBorder="1" applyAlignment="1">
      <alignment vertical="center" shrinkToFit="1"/>
    </xf>
    <xf numFmtId="0" fontId="5" fillId="0" borderId="10" xfId="0" applyFont="1" applyFill="1" applyBorder="1" applyAlignment="1" applyProtection="1">
      <alignment vertical="center"/>
      <protection locked="0"/>
    </xf>
    <xf numFmtId="0" fontId="5" fillId="0" borderId="16" xfId="0" applyFont="1" applyFill="1" applyBorder="1" applyAlignment="1" applyProtection="1">
      <alignment horizontal="center" vertical="center"/>
      <protection locked="0"/>
    </xf>
    <xf numFmtId="0" fontId="5" fillId="0" borderId="27" xfId="0" applyFont="1" applyFill="1" applyBorder="1" applyAlignment="1" applyProtection="1">
      <alignment vertical="center" shrinkToFit="1"/>
      <protection locked="0"/>
    </xf>
    <xf numFmtId="0" fontId="34" fillId="0" borderId="13" xfId="0" applyFont="1" applyFill="1" applyBorder="1" applyAlignment="1" applyProtection="1">
      <alignment vertical="center" shrinkToFit="1"/>
      <protection locked="0"/>
    </xf>
    <xf numFmtId="0" fontId="5" fillId="32" borderId="14" xfId="0" applyFont="1" applyFill="1" applyBorder="1" applyAlignment="1">
      <alignment vertical="center" shrinkToFit="1"/>
    </xf>
    <xf numFmtId="0" fontId="5" fillId="0" borderId="18" xfId="0" applyFont="1" applyFill="1" applyBorder="1" applyAlignment="1" applyProtection="1">
      <alignment vertical="center"/>
      <protection locked="0"/>
    </xf>
    <xf numFmtId="0" fontId="5" fillId="0" borderId="17" xfId="0" applyFont="1" applyFill="1" applyBorder="1" applyAlignment="1" applyProtection="1">
      <alignment horizontal="center" vertical="center"/>
      <protection locked="0"/>
    </xf>
    <xf numFmtId="0" fontId="5" fillId="0" borderId="28" xfId="0" applyFont="1" applyFill="1" applyBorder="1" applyAlignment="1" applyProtection="1">
      <alignment vertical="center" shrinkToFit="1"/>
      <protection locked="0"/>
    </xf>
    <xf numFmtId="0" fontId="34" fillId="0" borderId="14" xfId="0" applyFont="1" applyFill="1" applyBorder="1" applyAlignment="1" applyProtection="1">
      <alignment vertical="center" shrinkToFit="1"/>
      <protection locked="0"/>
    </xf>
    <xf numFmtId="0" fontId="5" fillId="32" borderId="18" xfId="0" applyFont="1" applyFill="1" applyBorder="1" applyAlignment="1">
      <alignment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49" fontId="5" fillId="0" borderId="29" xfId="0" applyNumberFormat="1" applyFont="1" applyBorder="1" applyAlignment="1" applyProtection="1">
      <alignment horizontal="right" vertical="center" indent="1" shrinkToFit="1"/>
      <protection locked="0"/>
    </xf>
    <xf numFmtId="49" fontId="5" fillId="0" borderId="30" xfId="0" applyNumberFormat="1" applyFont="1" applyBorder="1" applyAlignment="1" applyProtection="1">
      <alignment horizontal="right" vertical="center" indent="1" shrinkToFit="1"/>
      <protection locked="0"/>
    </xf>
    <xf numFmtId="49" fontId="5" fillId="0" borderId="31" xfId="0" applyNumberFormat="1" applyFont="1" applyBorder="1" applyAlignment="1" applyProtection="1">
      <alignment horizontal="right" vertical="center" indent="1" shrinkToFit="1"/>
      <protection locked="0"/>
    </xf>
    <xf numFmtId="49" fontId="0" fillId="0" borderId="10" xfId="0" applyNumberFormat="1" applyBorder="1" applyAlignment="1">
      <alignment horizontal="left" indent="1"/>
    </xf>
    <xf numFmtId="0" fontId="4" fillId="0" borderId="0" xfId="0" applyFont="1" applyBorder="1" applyAlignment="1">
      <alignment vertical="center" shrinkToFit="1"/>
    </xf>
    <xf numFmtId="0" fontId="15" fillId="0" borderId="0" xfId="0" applyFont="1" applyBorder="1" applyAlignment="1" applyProtection="1">
      <alignment vertical="center" shrinkToFit="1"/>
      <protection locked="0"/>
    </xf>
    <xf numFmtId="0" fontId="15" fillId="0" borderId="0" xfId="0" applyFont="1" applyBorder="1" applyAlignment="1">
      <alignment vertical="center" shrinkToFit="1"/>
    </xf>
    <xf numFmtId="0" fontId="15" fillId="0" borderId="10" xfId="0" applyFon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2" borderId="10" xfId="0" applyFill="1" applyBorder="1" applyAlignment="1">
      <alignment vertical="center" shrinkToFit="1"/>
    </xf>
    <xf numFmtId="0" fontId="4" fillId="2" borderId="10" xfId="0" applyFont="1" applyFill="1" applyBorder="1" applyAlignment="1">
      <alignment vertical="center" shrinkToFit="1"/>
    </xf>
    <xf numFmtId="0" fontId="0" fillId="2" borderId="10" xfId="0" applyFill="1" applyBorder="1" applyAlignment="1">
      <alignment horizontal="center" vertical="center"/>
    </xf>
    <xf numFmtId="0" fontId="0" fillId="37" borderId="10" xfId="0" applyFill="1" applyBorder="1" applyAlignment="1">
      <alignment horizontal="center" vertical="center"/>
    </xf>
    <xf numFmtId="0" fontId="0" fillId="37" borderId="10" xfId="0" applyFill="1" applyBorder="1" applyAlignment="1">
      <alignment vertical="center"/>
    </xf>
    <xf numFmtId="0" fontId="18" fillId="0" borderId="0" xfId="0" applyFont="1" applyAlignment="1">
      <alignment/>
    </xf>
    <xf numFmtId="0" fontId="7" fillId="0" borderId="0" xfId="0" applyFont="1" applyBorder="1" applyAlignment="1">
      <alignment vertical="center"/>
    </xf>
    <xf numFmtId="0" fontId="7" fillId="0" borderId="0" xfId="0" applyFont="1" applyBorder="1" applyAlignment="1">
      <alignment vertical="center" shrinkToFit="1"/>
    </xf>
    <xf numFmtId="0" fontId="7" fillId="0" borderId="32" xfId="0" applyFont="1" applyBorder="1" applyAlignment="1">
      <alignment horizontal="center" vertical="center"/>
    </xf>
    <xf numFmtId="0" fontId="7" fillId="0" borderId="32" xfId="0" applyFont="1" applyBorder="1" applyAlignment="1">
      <alignment vertical="center" shrinkToFit="1"/>
    </xf>
    <xf numFmtId="0" fontId="38" fillId="0" borderId="0" xfId="0" applyFont="1" applyBorder="1" applyAlignment="1">
      <alignment vertical="center"/>
    </xf>
    <xf numFmtId="0" fontId="5" fillId="36" borderId="10" xfId="0" applyFont="1" applyFill="1" applyBorder="1" applyAlignment="1">
      <alignment horizontal="center" vertical="center"/>
    </xf>
    <xf numFmtId="0" fontId="39"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40" fillId="0" borderId="0" xfId="0" applyFont="1" applyBorder="1" applyAlignment="1">
      <alignment vertical="center"/>
    </xf>
    <xf numFmtId="0" fontId="5" fillId="3" borderId="10" xfId="0" applyFont="1" applyFill="1" applyBorder="1" applyAlignment="1">
      <alignment horizontal="center" vertical="center"/>
    </xf>
    <xf numFmtId="0" fontId="41"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20" fillId="0" borderId="0" xfId="0" applyFont="1" applyAlignment="1">
      <alignment vertical="center" shrinkToFit="1"/>
    </xf>
    <xf numFmtId="0" fontId="30" fillId="0" borderId="10" xfId="0" applyFont="1" applyBorder="1" applyAlignment="1">
      <alignment horizontal="center" vertical="center"/>
    </xf>
    <xf numFmtId="0" fontId="30" fillId="0" borderId="10" xfId="0" applyFont="1" applyBorder="1" applyAlignment="1">
      <alignment vertical="center"/>
    </xf>
    <xf numFmtId="0" fontId="30" fillId="0" borderId="10" xfId="0" applyFont="1" applyBorder="1" applyAlignment="1">
      <alignment vertical="center" shrinkToFit="1"/>
    </xf>
    <xf numFmtId="0" fontId="36" fillId="0" borderId="33" xfId="0" applyFont="1" applyFill="1" applyBorder="1" applyAlignment="1">
      <alignment horizontal="center" vertical="center"/>
    </xf>
    <xf numFmtId="0" fontId="36" fillId="0" borderId="34" xfId="0" applyFont="1" applyFill="1" applyBorder="1" applyAlignment="1">
      <alignment horizontal="center" vertical="center"/>
    </xf>
    <xf numFmtId="0" fontId="44" fillId="0" borderId="35" xfId="0" applyFont="1" applyBorder="1" applyAlignment="1">
      <alignment horizontal="center" vertical="center" shrinkToFit="1"/>
    </xf>
    <xf numFmtId="0" fontId="35" fillId="0" borderId="12" xfId="0" applyFont="1" applyFill="1" applyBorder="1" applyAlignment="1">
      <alignment horizontal="center" vertical="center"/>
    </xf>
    <xf numFmtId="0" fontId="45" fillId="0" borderId="11" xfId="0" applyFont="1" applyFill="1" applyBorder="1" applyAlignment="1">
      <alignment vertical="center" shrinkToFit="1"/>
    </xf>
    <xf numFmtId="0" fontId="45" fillId="0" borderId="15" xfId="0" applyFont="1" applyFill="1" applyBorder="1" applyAlignment="1">
      <alignment horizontal="center" vertical="center"/>
    </xf>
    <xf numFmtId="0" fontId="35" fillId="0" borderId="13" xfId="0" applyFont="1" applyFill="1" applyBorder="1" applyAlignment="1">
      <alignment horizontal="center" vertical="center"/>
    </xf>
    <xf numFmtId="0" fontId="45" fillId="0" borderId="10" xfId="0" applyFont="1" applyFill="1" applyBorder="1" applyAlignment="1">
      <alignment vertical="center" shrinkToFit="1"/>
    </xf>
    <xf numFmtId="0" fontId="45" fillId="0" borderId="16" xfId="0" applyFont="1" applyFill="1" applyBorder="1" applyAlignment="1">
      <alignment horizontal="center" vertical="center"/>
    </xf>
    <xf numFmtId="0" fontId="35" fillId="0" borderId="14" xfId="0" applyFont="1" applyFill="1" applyBorder="1" applyAlignment="1">
      <alignment horizontal="center" vertical="center"/>
    </xf>
    <xf numFmtId="0" fontId="45" fillId="0" borderId="18" xfId="0" applyFont="1" applyFill="1" applyBorder="1" applyAlignment="1">
      <alignment vertical="center" shrinkToFit="1"/>
    </xf>
    <xf numFmtId="0" fontId="45" fillId="0" borderId="17" xfId="0" applyFont="1" applyFill="1" applyBorder="1" applyAlignment="1">
      <alignment horizontal="center" vertical="center"/>
    </xf>
    <xf numFmtId="0" fontId="46" fillId="0" borderId="13" xfId="0" applyFont="1" applyBorder="1" applyAlignment="1" applyProtection="1">
      <alignment vertical="center"/>
      <protection locked="0"/>
    </xf>
    <xf numFmtId="0" fontId="46" fillId="0" borderId="13" xfId="0" applyFont="1" applyFill="1" applyBorder="1" applyAlignment="1" applyProtection="1">
      <alignment vertical="center" shrinkToFit="1"/>
      <protection locked="0"/>
    </xf>
    <xf numFmtId="0" fontId="46" fillId="0" borderId="14" xfId="0" applyFont="1" applyFill="1" applyBorder="1" applyAlignment="1" applyProtection="1">
      <alignment vertical="center" shrinkToFit="1"/>
      <protection locked="0"/>
    </xf>
    <xf numFmtId="0" fontId="25" fillId="0" borderId="0" xfId="0" applyFont="1" applyAlignment="1">
      <alignment/>
    </xf>
    <xf numFmtId="0" fontId="24" fillId="0" borderId="0" xfId="0" applyFont="1" applyAlignment="1">
      <alignment/>
    </xf>
    <xf numFmtId="0" fontId="0" fillId="38" borderId="0" xfId="0" applyFill="1" applyAlignment="1">
      <alignment/>
    </xf>
    <xf numFmtId="0" fontId="4" fillId="38" borderId="0" xfId="0" applyFont="1" applyFill="1" applyAlignment="1">
      <alignment shrinkToFit="1"/>
    </xf>
    <xf numFmtId="0" fontId="47" fillId="38" borderId="0" xfId="0" applyFont="1" applyFill="1" applyAlignment="1">
      <alignment/>
    </xf>
    <xf numFmtId="0" fontId="48" fillId="38" borderId="0" xfId="0" applyFont="1" applyFill="1" applyAlignment="1">
      <alignment/>
    </xf>
    <xf numFmtId="0" fontId="49"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49" fontId="0" fillId="0" borderId="0" xfId="0" applyNumberFormat="1" applyAlignment="1">
      <alignment horizontal="left" indent="1"/>
    </xf>
    <xf numFmtId="0" fontId="0" fillId="0" borderId="36" xfId="0" applyBorder="1" applyAlignment="1">
      <alignment/>
    </xf>
    <xf numFmtId="0" fontId="0" fillId="0" borderId="37" xfId="0" applyBorder="1" applyAlignment="1">
      <alignment/>
    </xf>
    <xf numFmtId="0" fontId="4" fillId="38" borderId="0" xfId="0" applyFont="1" applyFill="1" applyAlignment="1">
      <alignment horizontal="right"/>
    </xf>
    <xf numFmtId="0" fontId="47" fillId="38" borderId="0" xfId="0" applyFont="1" applyFill="1" applyAlignment="1">
      <alignment horizontal="right"/>
    </xf>
    <xf numFmtId="0" fontId="5" fillId="36" borderId="10" xfId="0" applyFont="1" applyFill="1" applyBorder="1" applyAlignment="1">
      <alignment horizontal="center" vertical="center" shrinkToFit="1"/>
    </xf>
    <xf numFmtId="0" fontId="29" fillId="0" borderId="0" xfId="0" applyFont="1" applyAlignment="1">
      <alignment vertical="center"/>
    </xf>
    <xf numFmtId="0" fontId="0" fillId="32" borderId="0" xfId="0" applyFill="1" applyAlignment="1">
      <alignment/>
    </xf>
    <xf numFmtId="0" fontId="55" fillId="32" borderId="0" xfId="0" applyFont="1" applyFill="1" applyAlignment="1">
      <alignment vertical="center"/>
    </xf>
    <xf numFmtId="0" fontId="56" fillId="32" borderId="0" xfId="0" applyFont="1" applyFill="1" applyAlignment="1">
      <alignment/>
    </xf>
    <xf numFmtId="49" fontId="15" fillId="0" borderId="10" xfId="0" applyNumberFormat="1" applyFont="1" applyBorder="1" applyAlignment="1" applyProtection="1">
      <alignment vertical="center" shrinkToFit="1"/>
      <protection locked="0"/>
    </xf>
    <xf numFmtId="0" fontId="29" fillId="0" borderId="10" xfId="0" applyFont="1" applyFill="1" applyBorder="1" applyAlignment="1">
      <alignment vertical="center" shrinkToFit="1"/>
    </xf>
    <xf numFmtId="0" fontId="0" fillId="0" borderId="38" xfId="0" applyBorder="1" applyAlignment="1">
      <alignment/>
    </xf>
    <xf numFmtId="0" fontId="0" fillId="0" borderId="36" xfId="0" applyBorder="1" applyAlignment="1">
      <alignment/>
    </xf>
    <xf numFmtId="0" fontId="15"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left" vertical="center"/>
    </xf>
    <xf numFmtId="0" fontId="5" fillId="0" borderId="10" xfId="65" applyFont="1" applyBorder="1" applyAlignment="1">
      <alignment horizontal="center" vertical="center" shrinkToFit="1"/>
      <protection/>
    </xf>
    <xf numFmtId="0" fontId="5" fillId="0" borderId="10" xfId="65" applyFont="1" applyBorder="1" applyAlignment="1">
      <alignment vertical="center" shrinkToFit="1"/>
      <protection/>
    </xf>
    <xf numFmtId="0" fontId="5" fillId="0" borderId="39" xfId="65" applyFont="1" applyBorder="1" applyAlignment="1">
      <alignment vertical="center" shrinkToFit="1"/>
      <protection/>
    </xf>
    <xf numFmtId="0" fontId="16" fillId="0" borderId="39" xfId="65" applyFont="1" applyBorder="1" applyAlignment="1">
      <alignment horizontal="center" vertical="center" shrinkToFit="1"/>
      <protection/>
    </xf>
    <xf numFmtId="0" fontId="5" fillId="0" borderId="10" xfId="65" applyFont="1" applyFill="1" applyBorder="1" applyAlignment="1">
      <alignment vertical="center" shrinkToFit="1"/>
      <protection/>
    </xf>
    <xf numFmtId="0" fontId="5" fillId="0" borderId="39" xfId="65" applyFont="1" applyBorder="1" applyAlignment="1">
      <alignment horizontal="center" vertical="center" shrinkToFit="1"/>
      <protection/>
    </xf>
    <xf numFmtId="0" fontId="5" fillId="0" borderId="11" xfId="65" applyFont="1" applyBorder="1" applyAlignment="1">
      <alignment horizontal="center" vertical="center" shrinkToFit="1"/>
      <protection/>
    </xf>
    <xf numFmtId="0" fontId="5" fillId="0" borderId="10" xfId="65" applyFont="1" applyFill="1" applyBorder="1" applyAlignment="1">
      <alignment horizontal="center" vertical="center" shrinkToFit="1"/>
      <protection/>
    </xf>
    <xf numFmtId="0" fontId="5" fillId="0" borderId="10" xfId="65" applyFont="1" applyBorder="1" applyAlignment="1">
      <alignment horizontal="center" vertical="center" wrapText="1" shrinkToFit="1"/>
      <protection/>
    </xf>
    <xf numFmtId="0" fontId="16" fillId="0" borderId="10" xfId="65" applyFont="1" applyBorder="1" applyAlignment="1">
      <alignment horizontal="center" vertical="center" shrinkToFit="1"/>
      <protection/>
    </xf>
    <xf numFmtId="49" fontId="1" fillId="0" borderId="10" xfId="43" applyNumberFormat="1" applyBorder="1" applyAlignment="1" applyProtection="1">
      <alignment vertical="center" shrinkToFit="1"/>
      <protection locked="0"/>
    </xf>
    <xf numFmtId="0" fontId="17" fillId="0" borderId="0" xfId="0" applyFont="1" applyAlignment="1">
      <alignment horizontal="center"/>
    </xf>
    <xf numFmtId="0" fontId="5" fillId="0" borderId="30"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29" fillId="0" borderId="0" xfId="0" applyFont="1" applyAlignment="1">
      <alignment/>
    </xf>
    <xf numFmtId="0" fontId="29" fillId="0" borderId="0" xfId="0" applyFont="1" applyAlignment="1">
      <alignment vertical="top"/>
    </xf>
    <xf numFmtId="0" fontId="37" fillId="0" borderId="0" xfId="0" applyFont="1" applyAlignment="1">
      <alignment horizontal="center" vertical="center"/>
    </xf>
    <xf numFmtId="0" fontId="0" fillId="0" borderId="42" xfId="0" applyBorder="1" applyAlignment="1">
      <alignment/>
    </xf>
    <xf numFmtId="0" fontId="0" fillId="0" borderId="42" xfId="0" applyNumberFormat="1" applyBorder="1" applyAlignment="1">
      <alignment/>
    </xf>
    <xf numFmtId="0" fontId="0" fillId="0" borderId="43" xfId="0" applyNumberFormat="1" applyBorder="1" applyAlignment="1">
      <alignment/>
    </xf>
    <xf numFmtId="49" fontId="5" fillId="0" borderId="11" xfId="0" applyNumberFormat="1" applyFont="1" applyBorder="1" applyAlignment="1" applyProtection="1">
      <alignment vertical="center" shrinkToFit="1"/>
      <protection locked="0"/>
    </xf>
    <xf numFmtId="49" fontId="5" fillId="0" borderId="10" xfId="0" applyNumberFormat="1"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60" fillId="37" borderId="10" xfId="0" applyFont="1" applyFill="1" applyBorder="1" applyAlignment="1">
      <alignment vertical="center" wrapText="1"/>
    </xf>
    <xf numFmtId="189" fontId="5" fillId="0" borderId="15" xfId="0" applyNumberFormat="1" applyFont="1" applyBorder="1" applyAlignment="1" applyProtection="1">
      <alignment horizontal="center" vertical="center" shrinkToFit="1"/>
      <protection locked="0"/>
    </xf>
    <xf numFmtId="189" fontId="5" fillId="0" borderId="35" xfId="0" applyNumberFormat="1" applyFont="1" applyBorder="1" applyAlignment="1" applyProtection="1">
      <alignment horizontal="center" vertical="center" shrinkToFit="1"/>
      <protection locked="0"/>
    </xf>
    <xf numFmtId="0" fontId="61" fillId="0" borderId="0" xfId="0" applyFont="1" applyBorder="1" applyAlignment="1">
      <alignment horizontal="left" vertical="center"/>
    </xf>
    <xf numFmtId="0" fontId="39" fillId="34" borderId="12" xfId="0" applyFont="1" applyFill="1" applyBorder="1" applyAlignment="1">
      <alignment horizontal="center" vertical="center"/>
    </xf>
    <xf numFmtId="0" fontId="39" fillId="34" borderId="13" xfId="0" applyFont="1" applyFill="1" applyBorder="1" applyAlignment="1">
      <alignment horizontal="center" vertical="center"/>
    </xf>
    <xf numFmtId="0" fontId="39" fillId="34" borderId="14" xfId="0" applyFont="1" applyFill="1" applyBorder="1" applyAlignment="1">
      <alignment horizontal="center" vertical="center"/>
    </xf>
    <xf numFmtId="0" fontId="41" fillId="34" borderId="11" xfId="0" applyFont="1" applyFill="1" applyBorder="1" applyAlignment="1">
      <alignment horizontal="center" vertical="center"/>
    </xf>
    <xf numFmtId="0" fontId="62" fillId="0" borderId="11" xfId="0" applyFont="1" applyFill="1" applyBorder="1" applyAlignment="1">
      <alignment vertical="center" shrinkToFit="1"/>
    </xf>
    <xf numFmtId="0" fontId="41" fillId="34" borderId="10" xfId="0" applyFont="1" applyFill="1" applyBorder="1" applyAlignment="1">
      <alignment horizontal="center" vertical="center"/>
    </xf>
    <xf numFmtId="0" fontId="62" fillId="0" borderId="10" xfId="0" applyFont="1" applyFill="1" applyBorder="1" applyAlignment="1">
      <alignment vertical="center" shrinkToFit="1"/>
    </xf>
    <xf numFmtId="0" fontId="62" fillId="0" borderId="15" xfId="0" applyFont="1" applyFill="1" applyBorder="1" applyAlignment="1">
      <alignment horizontal="center" vertical="center" shrinkToFit="1"/>
    </xf>
    <xf numFmtId="0" fontId="62" fillId="0" borderId="16" xfId="0" applyFont="1" applyFill="1" applyBorder="1" applyAlignment="1">
      <alignment horizontal="center" vertical="center" shrinkToFit="1"/>
    </xf>
    <xf numFmtId="0" fontId="41" fillId="34" borderId="18" xfId="0" applyFont="1" applyFill="1" applyBorder="1" applyAlignment="1">
      <alignment horizontal="center" vertical="center"/>
    </xf>
    <xf numFmtId="0" fontId="62" fillId="0" borderId="18" xfId="0" applyFont="1" applyFill="1" applyBorder="1" applyAlignment="1">
      <alignment vertical="center" shrinkToFit="1"/>
    </xf>
    <xf numFmtId="0" fontId="62" fillId="0" borderId="17" xfId="0" applyFont="1" applyFill="1" applyBorder="1" applyAlignment="1">
      <alignment horizontal="center" vertical="center" shrinkToFit="1"/>
    </xf>
    <xf numFmtId="0" fontId="16" fillId="0" borderId="0" xfId="0" applyFont="1" applyAlignment="1">
      <alignment horizontal="center" vertical="center"/>
    </xf>
    <xf numFmtId="0" fontId="16" fillId="0" borderId="0" xfId="0" applyFont="1" applyAlignment="1">
      <alignment horizontal="left" vertical="top"/>
    </xf>
    <xf numFmtId="0" fontId="16"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vertical="center"/>
    </xf>
    <xf numFmtId="0" fontId="16" fillId="0" borderId="10" xfId="0" applyFont="1" applyBorder="1" applyAlignment="1">
      <alignment horizontal="center" vertical="center"/>
    </xf>
    <xf numFmtId="0" fontId="65" fillId="0" borderId="0" xfId="0" applyFont="1" applyAlignment="1">
      <alignment horizontal="left" vertical="center" indent="1"/>
    </xf>
    <xf numFmtId="0" fontId="66" fillId="0" borderId="0" xfId="0" applyFont="1" applyAlignment="1">
      <alignment horizontal="left" vertical="center" indent="1"/>
    </xf>
    <xf numFmtId="0" fontId="63" fillId="0" borderId="0" xfId="0" applyFont="1" applyAlignment="1">
      <alignment horizontal="left" vertical="center" indent="1"/>
    </xf>
    <xf numFmtId="0" fontId="64" fillId="0" borderId="0" xfId="0" applyFont="1" applyAlignment="1">
      <alignment horizontal="left" vertical="center" indent="1"/>
    </xf>
    <xf numFmtId="0" fontId="65" fillId="0" borderId="0" xfId="0" applyFont="1" applyAlignment="1">
      <alignment horizontal="center"/>
    </xf>
    <xf numFmtId="0" fontId="38" fillId="0" borderId="0" xfId="0" applyFont="1" applyAlignment="1">
      <alignment horizontal="left" vertical="center" indent="1"/>
    </xf>
    <xf numFmtId="0" fontId="7" fillId="0" borderId="0" xfId="0" applyFont="1" applyAlignment="1">
      <alignment horizontal="left" vertical="center" indent="1"/>
    </xf>
    <xf numFmtId="0" fontId="5" fillId="0" borderId="0" xfId="0" applyNumberFormat="1" applyFont="1" applyAlignment="1">
      <alignment horizontal="left" vertical="center" indent="1"/>
    </xf>
    <xf numFmtId="0" fontId="65" fillId="0" borderId="0" xfId="0" applyFont="1" applyAlignment="1">
      <alignment horizontal="left" indent="1"/>
    </xf>
    <xf numFmtId="0" fontId="16" fillId="0" borderId="44"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vertical="center"/>
    </xf>
    <xf numFmtId="0" fontId="0" fillId="0" borderId="0" xfId="0" applyBorder="1" applyAlignment="1">
      <alignment horizontal="left" vertical="top"/>
    </xf>
    <xf numFmtId="0" fontId="5" fillId="0" borderId="0" xfId="0" applyFont="1" applyBorder="1" applyAlignment="1">
      <alignment horizontal="center"/>
    </xf>
    <xf numFmtId="0" fontId="0" fillId="0" borderId="0" xfId="0" applyBorder="1" applyAlignment="1">
      <alignment horizontal="center"/>
    </xf>
    <xf numFmtId="0" fontId="7" fillId="0" borderId="11" xfId="0" applyFont="1" applyBorder="1" applyAlignment="1">
      <alignment vertical="center"/>
    </xf>
    <xf numFmtId="0" fontId="7" fillId="0" borderId="11" xfId="0" applyFont="1" applyBorder="1" applyAlignment="1">
      <alignment vertical="center" shrinkToFi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shrinkToFit="1"/>
    </xf>
    <xf numFmtId="0" fontId="5" fillId="0" borderId="46" xfId="0" applyFont="1" applyFill="1" applyBorder="1" applyAlignment="1">
      <alignment horizontal="center" vertical="center"/>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7" fillId="0" borderId="12" xfId="0" applyFont="1" applyBorder="1" applyAlignment="1">
      <alignment horizontal="center" vertical="center"/>
    </xf>
    <xf numFmtId="0" fontId="7" fillId="0" borderId="15" xfId="0" applyFont="1" applyBorder="1" applyAlignment="1">
      <alignment vertical="center" shrinkToFit="1"/>
    </xf>
    <xf numFmtId="0" fontId="7" fillId="0" borderId="13" xfId="0" applyFont="1" applyBorder="1" applyAlignment="1">
      <alignment horizontal="center" vertical="center"/>
    </xf>
    <xf numFmtId="0" fontId="7" fillId="0" borderId="16" xfId="0" applyFont="1" applyBorder="1" applyAlignment="1">
      <alignment vertical="center" shrinkToFi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7" fillId="0" borderId="18" xfId="0" applyFont="1" applyBorder="1" applyAlignment="1">
      <alignment vertical="center" shrinkToFit="1"/>
    </xf>
    <xf numFmtId="0" fontId="7" fillId="0" borderId="17" xfId="0" applyFont="1" applyBorder="1" applyAlignment="1">
      <alignment vertical="center" shrinkToFit="1"/>
    </xf>
    <xf numFmtId="0" fontId="67" fillId="0" borderId="0" xfId="0" applyFont="1" applyBorder="1" applyAlignment="1">
      <alignment horizontal="left" vertical="center"/>
    </xf>
    <xf numFmtId="190" fontId="18" fillId="0" borderId="0" xfId="0" applyNumberFormat="1" applyFont="1" applyAlignment="1">
      <alignment/>
    </xf>
    <xf numFmtId="0" fontId="37" fillId="0" borderId="10" xfId="0" applyFont="1" applyBorder="1" applyAlignment="1">
      <alignment horizontal="center" vertical="center"/>
    </xf>
    <xf numFmtId="190" fontId="8" fillId="0" borderId="10" xfId="0" applyNumberFormat="1" applyFont="1" applyBorder="1" applyAlignment="1">
      <alignment horizontal="center" vertical="center"/>
    </xf>
    <xf numFmtId="0" fontId="8" fillId="0" borderId="0" xfId="0" applyFont="1" applyAlignment="1">
      <alignment horizontal="right"/>
    </xf>
    <xf numFmtId="0" fontId="17" fillId="0" borderId="0" xfId="0" applyFont="1" applyAlignment="1">
      <alignment horizontal="centerContinuous" vertical="center"/>
    </xf>
    <xf numFmtId="0" fontId="20" fillId="0" borderId="0" xfId="0" applyFont="1" applyAlignment="1">
      <alignment horizontal="centerContinuous" vertical="center"/>
    </xf>
    <xf numFmtId="0" fontId="30" fillId="0" borderId="11" xfId="0" applyFont="1" applyBorder="1" applyAlignment="1">
      <alignment horizontal="center" vertical="center"/>
    </xf>
    <xf numFmtId="0" fontId="30" fillId="0" borderId="11" xfId="0" applyFont="1" applyBorder="1" applyAlignment="1">
      <alignment vertical="center"/>
    </xf>
    <xf numFmtId="0" fontId="30" fillId="0" borderId="11" xfId="0" applyFont="1" applyBorder="1" applyAlignment="1">
      <alignment vertical="center" shrinkToFit="1"/>
    </xf>
    <xf numFmtId="0" fontId="30" fillId="0" borderId="16" xfId="0" applyFont="1" applyBorder="1" applyAlignment="1">
      <alignment vertical="center" shrinkToFit="1"/>
    </xf>
    <xf numFmtId="0" fontId="30" fillId="0" borderId="18" xfId="0" applyFont="1" applyBorder="1" applyAlignment="1">
      <alignment horizontal="center" vertical="center"/>
    </xf>
    <xf numFmtId="0" fontId="30" fillId="0" borderId="18" xfId="0" applyFont="1" applyBorder="1" applyAlignment="1">
      <alignment vertical="center"/>
    </xf>
    <xf numFmtId="0" fontId="30" fillId="0" borderId="18" xfId="0" applyFont="1" applyBorder="1" applyAlignment="1">
      <alignment vertical="center" shrinkToFit="1"/>
    </xf>
    <xf numFmtId="0" fontId="30" fillId="0" borderId="17" xfId="0" applyFont="1" applyBorder="1" applyAlignment="1">
      <alignment vertical="center" shrinkToFit="1"/>
    </xf>
    <xf numFmtId="0" fontId="34" fillId="0" borderId="12" xfId="0" applyFont="1" applyBorder="1" applyAlignment="1" applyProtection="1">
      <alignment vertical="center"/>
      <protection locked="0"/>
    </xf>
    <xf numFmtId="0" fontId="5" fillId="0" borderId="11" xfId="0" applyFont="1" applyBorder="1" applyAlignment="1" applyProtection="1">
      <alignment vertical="center" shrinkToFit="1"/>
      <protection locked="0"/>
    </xf>
    <xf numFmtId="0" fontId="34" fillId="0" borderId="14" xfId="0" applyFont="1" applyBorder="1" applyAlignment="1" applyProtection="1">
      <alignment vertical="center"/>
      <protection locked="0"/>
    </xf>
    <xf numFmtId="49" fontId="5" fillId="0" borderId="18" xfId="0" applyNumberFormat="1" applyFont="1" applyBorder="1" applyAlignment="1" applyProtection="1">
      <alignment vertical="center" shrinkToFit="1"/>
      <protection locked="0"/>
    </xf>
    <xf numFmtId="0" fontId="46" fillId="0" borderId="12" xfId="0" applyFont="1" applyBorder="1" applyAlignment="1" applyProtection="1">
      <alignment vertical="center"/>
      <protection locked="0"/>
    </xf>
    <xf numFmtId="0" fontId="46" fillId="0" borderId="14" xfId="0" applyFont="1" applyBorder="1" applyAlignment="1" applyProtection="1">
      <alignment vertical="center"/>
      <protection locked="0"/>
    </xf>
    <xf numFmtId="0" fontId="0" fillId="0" borderId="0" xfId="0" applyFont="1" applyBorder="1" applyAlignment="1">
      <alignment vertical="center" shrinkToFit="1"/>
    </xf>
    <xf numFmtId="0" fontId="0" fillId="0" borderId="0" xfId="0" applyFont="1" applyBorder="1" applyAlignment="1" applyProtection="1">
      <alignment vertical="center" shrinkToFit="1"/>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shrinkToFit="1"/>
    </xf>
    <xf numFmtId="0" fontId="25" fillId="0" borderId="0" xfId="0" applyFont="1" applyBorder="1" applyAlignment="1">
      <alignment vertical="center" shrinkToFit="1"/>
    </xf>
    <xf numFmtId="0" fontId="25" fillId="0" borderId="0" xfId="0" applyFont="1" applyBorder="1" applyAlignment="1" applyProtection="1">
      <alignment vertical="center" shrinkToFit="1"/>
      <protection locked="0"/>
    </xf>
    <xf numFmtId="0" fontId="25" fillId="0" borderId="0" xfId="0" applyFont="1" applyBorder="1" applyAlignment="1" applyProtection="1">
      <alignment horizontal="center" vertical="center" shrinkToFit="1"/>
      <protection locked="0"/>
    </xf>
    <xf numFmtId="0" fontId="5" fillId="0" borderId="0" xfId="0" applyFont="1" applyAlignment="1">
      <alignment vertical="center" wrapText="1"/>
    </xf>
    <xf numFmtId="0" fontId="3" fillId="0" borderId="48" xfId="62" applyFont="1" applyBorder="1">
      <alignment vertical="center"/>
      <protection/>
    </xf>
    <xf numFmtId="0" fontId="0" fillId="0" borderId="0" xfId="62" applyFont="1">
      <alignment vertical="center"/>
      <protection/>
    </xf>
    <xf numFmtId="0" fontId="0" fillId="0" borderId="49" xfId="62" applyFont="1" applyBorder="1">
      <alignment vertical="center"/>
      <protection/>
    </xf>
    <xf numFmtId="0" fontId="0" fillId="0" borderId="32" xfId="62" applyFont="1" applyBorder="1">
      <alignment vertical="center"/>
      <protection/>
    </xf>
    <xf numFmtId="0" fontId="0" fillId="0" borderId="48" xfId="62" applyFont="1" applyBorder="1">
      <alignment vertical="center"/>
      <protection/>
    </xf>
    <xf numFmtId="0" fontId="0" fillId="0" borderId="29" xfId="62" applyFont="1" applyBorder="1">
      <alignment vertical="center"/>
      <protection/>
    </xf>
    <xf numFmtId="0" fontId="0" fillId="0" borderId="44" xfId="62" applyFont="1" applyBorder="1">
      <alignment vertical="center"/>
      <protection/>
    </xf>
    <xf numFmtId="0" fontId="0" fillId="0" borderId="50" xfId="62" applyFont="1" applyBorder="1" applyAlignment="1">
      <alignment horizontal="center" vertical="center"/>
      <protection/>
    </xf>
    <xf numFmtId="0" fontId="0" fillId="0" borderId="0" xfId="62" applyFont="1" applyBorder="1">
      <alignment vertical="center"/>
      <protection/>
    </xf>
    <xf numFmtId="0" fontId="17" fillId="0" borderId="0" xfId="62" applyFont="1" applyBorder="1" applyAlignment="1">
      <alignment vertical="center"/>
      <protection/>
    </xf>
    <xf numFmtId="0" fontId="5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50" fillId="0" borderId="0" xfId="62" applyFont="1" applyBorder="1" applyAlignment="1">
      <alignment horizontal="right"/>
      <protection/>
    </xf>
    <xf numFmtId="0" fontId="142" fillId="0" borderId="0" xfId="62" applyFont="1">
      <alignment vertical="center"/>
      <protection/>
    </xf>
    <xf numFmtId="0" fontId="0" fillId="0" borderId="0" xfId="62" applyFont="1" applyBorder="1" applyAlignment="1">
      <alignment horizontal="left" vertical="center"/>
      <protection/>
    </xf>
    <xf numFmtId="0" fontId="143" fillId="0" borderId="13" xfId="62" applyFont="1" applyBorder="1" applyAlignment="1">
      <alignment horizontal="center" vertical="center"/>
      <protection/>
    </xf>
    <xf numFmtId="0" fontId="144" fillId="0" borderId="51" xfId="62" applyFont="1" applyBorder="1" applyAlignment="1">
      <alignment horizontal="center" vertical="center" shrinkToFit="1"/>
      <protection/>
    </xf>
    <xf numFmtId="0" fontId="143" fillId="0" borderId="11" xfId="62" applyFont="1" applyBorder="1" applyAlignment="1">
      <alignment horizontal="center" vertical="center" shrinkToFit="1"/>
      <protection/>
    </xf>
    <xf numFmtId="0" fontId="145" fillId="0" borderId="52" xfId="62" applyFont="1" applyBorder="1" applyAlignment="1">
      <alignment horizontal="left" vertical="center"/>
      <protection/>
    </xf>
    <xf numFmtId="0" fontId="145" fillId="0" borderId="11" xfId="62" applyFont="1" applyBorder="1" applyAlignment="1">
      <alignment horizontal="center" vertical="center"/>
      <protection/>
    </xf>
    <xf numFmtId="0" fontId="145" fillId="0" borderId="51" xfId="62" applyFont="1" applyBorder="1" applyAlignment="1">
      <alignment horizontal="center" vertical="center"/>
      <protection/>
    </xf>
    <xf numFmtId="0" fontId="145" fillId="0" borderId="34" xfId="62" applyFont="1" applyBorder="1" applyAlignment="1">
      <alignment horizontal="center" vertical="center"/>
      <protection/>
    </xf>
    <xf numFmtId="0" fontId="3" fillId="0" borderId="50" xfId="62" applyFont="1" applyBorder="1" applyAlignment="1">
      <alignment horizontal="right" vertical="center"/>
      <protection/>
    </xf>
    <xf numFmtId="0" fontId="0" fillId="0" borderId="0" xfId="62" applyFont="1" applyBorder="1" applyAlignment="1">
      <alignment horizontal="center" vertical="center"/>
      <protection/>
    </xf>
    <xf numFmtId="0" fontId="145" fillId="0" borderId="53" xfId="62" applyFont="1" applyBorder="1" applyAlignment="1">
      <alignment horizontal="center" vertical="center"/>
      <protection/>
    </xf>
    <xf numFmtId="0" fontId="0" fillId="0" borderId="0" xfId="0" applyBorder="1" applyAlignment="1" applyProtection="1">
      <alignment vertical="center"/>
      <protection locked="0"/>
    </xf>
    <xf numFmtId="0" fontId="0" fillId="0" borderId="39" xfId="0" applyBorder="1" applyAlignment="1">
      <alignment/>
    </xf>
    <xf numFmtId="0" fontId="0" fillId="0" borderId="11" xfId="0" applyBorder="1" applyAlignment="1">
      <alignment/>
    </xf>
    <xf numFmtId="0" fontId="0" fillId="0" borderId="39" xfId="0" applyBorder="1" applyAlignment="1">
      <alignment vertical="center"/>
    </xf>
    <xf numFmtId="0" fontId="18" fillId="0" borderId="0" xfId="0" applyFont="1" applyAlignment="1">
      <alignment horizontal="right" vertical="center"/>
    </xf>
    <xf numFmtId="0" fontId="14" fillId="0" borderId="0" xfId="0" applyFont="1" applyAlignment="1">
      <alignment horizontal="center" vertical="center" shrinkToFit="1"/>
    </xf>
    <xf numFmtId="0" fontId="18" fillId="0" borderId="0" xfId="0" applyFont="1" applyAlignment="1">
      <alignment horizontal="left" vertical="center"/>
    </xf>
    <xf numFmtId="0" fontId="0" fillId="39" borderId="0" xfId="62" applyFont="1" applyFill="1">
      <alignment vertical="center"/>
      <protection/>
    </xf>
    <xf numFmtId="0" fontId="146" fillId="39" borderId="0" xfId="62" applyFont="1" applyFill="1">
      <alignment vertical="center"/>
      <protection/>
    </xf>
    <xf numFmtId="0" fontId="0" fillId="0" borderId="0" xfId="62" applyFont="1">
      <alignment vertical="center"/>
      <protection/>
    </xf>
    <xf numFmtId="0" fontId="147" fillId="39" borderId="0" xfId="62" applyFont="1" applyFill="1">
      <alignment vertical="center"/>
      <protection/>
    </xf>
    <xf numFmtId="0" fontId="0" fillId="0" borderId="0" xfId="62" applyFont="1" applyAlignment="1">
      <alignment horizontal="center" vertical="center"/>
      <protection/>
    </xf>
    <xf numFmtId="0" fontId="0" fillId="37" borderId="10" xfId="0" applyFill="1" applyBorder="1" applyAlignment="1">
      <alignment vertical="center" wrapText="1" shrinkToFit="1"/>
    </xf>
    <xf numFmtId="49" fontId="5" fillId="0" borderId="15" xfId="0" applyNumberFormat="1" applyFont="1" applyBorder="1" applyAlignment="1" applyProtection="1">
      <alignment horizontal="center" vertical="center" shrinkToFit="1"/>
      <protection locked="0"/>
    </xf>
    <xf numFmtId="49" fontId="5" fillId="0" borderId="17" xfId="0" applyNumberFormat="1" applyFont="1" applyBorder="1" applyAlignment="1" applyProtection="1">
      <alignment horizontal="center" vertical="center" shrinkToFit="1"/>
      <protection locked="0"/>
    </xf>
    <xf numFmtId="0" fontId="148" fillId="0" borderId="54" xfId="62" applyFont="1" applyBorder="1" applyAlignment="1">
      <alignment horizontal="center" vertical="center" wrapText="1"/>
      <protection/>
    </xf>
    <xf numFmtId="0" fontId="142" fillId="0" borderId="0" xfId="62" applyFont="1" applyAlignment="1">
      <alignment horizontal="center" vertical="center"/>
      <protection/>
    </xf>
    <xf numFmtId="0" fontId="57" fillId="0" borderId="0" xfId="62" applyFont="1" applyAlignment="1">
      <alignment horizontal="center" vertical="center"/>
      <protection/>
    </xf>
    <xf numFmtId="0" fontId="0" fillId="0" borderId="10" xfId="62" applyFont="1" applyBorder="1">
      <alignment vertical="center"/>
      <protection/>
    </xf>
    <xf numFmtId="0" fontId="0" fillId="0" borderId="10" xfId="62" applyFont="1" applyBorder="1" applyAlignment="1">
      <alignment vertical="center" shrinkToFit="1"/>
      <protection/>
    </xf>
    <xf numFmtId="0" fontId="0" fillId="0" borderId="10" xfId="62" applyFont="1" applyBorder="1">
      <alignment vertical="center"/>
      <protection/>
    </xf>
    <xf numFmtId="0" fontId="0" fillId="0" borderId="10" xfId="62" applyFont="1" applyBorder="1" applyAlignment="1">
      <alignment horizontal="center" vertical="center"/>
      <protection/>
    </xf>
    <xf numFmtId="0" fontId="0" fillId="0" borderId="10" xfId="62" applyFont="1" applyBorder="1" applyAlignment="1">
      <alignment horizontal="center" vertical="center"/>
      <protection/>
    </xf>
    <xf numFmtId="0" fontId="149" fillId="0" borderId="0" xfId="0" applyFont="1" applyAlignment="1">
      <alignment vertical="center"/>
    </xf>
    <xf numFmtId="0" fontId="148" fillId="0" borderId="55" xfId="62" applyFont="1" applyBorder="1" applyAlignment="1">
      <alignment horizontal="center" vertical="center" wrapText="1"/>
      <protection/>
    </xf>
    <xf numFmtId="0" fontId="143" fillId="0" borderId="15" xfId="62" applyFont="1" applyBorder="1" applyAlignment="1">
      <alignment horizontal="center" vertical="center"/>
      <protection/>
    </xf>
    <xf numFmtId="0" fontId="143" fillId="0" borderId="54" xfId="62" applyFont="1" applyBorder="1" applyAlignment="1">
      <alignment horizontal="center" vertical="center"/>
      <protection/>
    </xf>
    <xf numFmtId="0" fontId="3" fillId="0" borderId="0" xfId="62" applyFont="1" applyBorder="1">
      <alignment vertical="center"/>
      <protection/>
    </xf>
    <xf numFmtId="0" fontId="3" fillId="0" borderId="0" xfId="62" applyFont="1" applyBorder="1" applyAlignment="1">
      <alignment horizontal="right" vertical="center"/>
      <protection/>
    </xf>
    <xf numFmtId="0" fontId="150" fillId="0" borderId="0" xfId="62" applyFont="1" applyBorder="1" applyAlignment="1">
      <alignment horizontal="center" vertical="center"/>
      <protection/>
    </xf>
    <xf numFmtId="0" fontId="69" fillId="0" borderId="0" xfId="62" applyFont="1" applyBorder="1" applyAlignment="1">
      <alignment horizontal="left" vertical="center" shrinkToFit="1"/>
      <protection/>
    </xf>
    <xf numFmtId="0" fontId="143" fillId="0" borderId="0" xfId="0" applyFont="1" applyBorder="1" applyAlignment="1">
      <alignment horizontal="center" vertical="center" shrinkToFit="1"/>
    </xf>
    <xf numFmtId="0" fontId="18" fillId="0" borderId="0" xfId="0" applyFont="1" applyBorder="1" applyAlignment="1">
      <alignment vertical="center" shrinkToFit="1"/>
    </xf>
    <xf numFmtId="0" fontId="143" fillId="0" borderId="0" xfId="62" applyFont="1" applyBorder="1" applyAlignment="1">
      <alignment horizontal="center" vertical="center"/>
      <protection/>
    </xf>
    <xf numFmtId="0" fontId="10" fillId="0" borderId="0" xfId="62" applyFont="1" applyBorder="1" applyAlignment="1">
      <alignment horizontal="center" vertical="center" shrinkToFit="1"/>
      <protection/>
    </xf>
    <xf numFmtId="0" fontId="53" fillId="0" borderId="0" xfId="0" applyFont="1" applyBorder="1" applyAlignment="1">
      <alignment horizontal="left" vertical="center" wrapText="1" shrinkToFit="1"/>
    </xf>
    <xf numFmtId="49" fontId="4" fillId="0" borderId="10" xfId="0" applyNumberFormat="1" applyFont="1" applyBorder="1" applyAlignment="1" applyProtection="1">
      <alignment horizontal="right" vertical="center" indent="1" shrinkToFit="1"/>
      <protection locked="0"/>
    </xf>
    <xf numFmtId="49" fontId="4" fillId="0" borderId="11" xfId="0" applyNumberFormat="1" applyFont="1" applyBorder="1" applyAlignment="1" applyProtection="1">
      <alignment horizontal="right" vertical="center" indent="1" shrinkToFit="1"/>
      <protection locked="0"/>
    </xf>
    <xf numFmtId="0" fontId="31" fillId="40" borderId="54" xfId="0" applyFont="1" applyFill="1" applyBorder="1" applyAlignment="1">
      <alignment horizontal="center" vertical="center" wrapText="1"/>
    </xf>
    <xf numFmtId="0" fontId="31" fillId="40" borderId="56" xfId="0" applyFont="1" applyFill="1" applyBorder="1" applyAlignment="1">
      <alignment horizontal="center" vertical="center"/>
    </xf>
    <xf numFmtId="0" fontId="32" fillId="40" borderId="57" xfId="0" applyFont="1" applyFill="1" applyBorder="1" applyAlignment="1">
      <alignment horizontal="center" vertical="center"/>
    </xf>
    <xf numFmtId="0" fontId="31" fillId="40" borderId="58" xfId="0" applyFont="1" applyFill="1" applyBorder="1" applyAlignment="1">
      <alignment horizontal="center" vertical="center" shrinkToFit="1"/>
    </xf>
    <xf numFmtId="0" fontId="5" fillId="41" borderId="54" xfId="0" applyFont="1" applyFill="1" applyBorder="1" applyAlignment="1">
      <alignment horizontal="center" vertical="center" shrinkToFit="1"/>
    </xf>
    <xf numFmtId="0" fontId="28" fillId="41" borderId="56" xfId="0" applyFont="1" applyFill="1" applyBorder="1" applyAlignment="1">
      <alignment horizontal="center" vertical="center" shrinkToFit="1"/>
    </xf>
    <xf numFmtId="0" fontId="5" fillId="41" borderId="22" xfId="0" applyFont="1" applyFill="1" applyBorder="1" applyAlignment="1">
      <alignment horizontal="center" vertical="center" wrapText="1" shrinkToFit="1"/>
    </xf>
    <xf numFmtId="0" fontId="5" fillId="41" borderId="56" xfId="0" applyFont="1" applyFill="1" applyBorder="1" applyAlignment="1">
      <alignment horizontal="center" vertical="center" shrinkToFit="1"/>
    </xf>
    <xf numFmtId="0" fontId="5" fillId="41" borderId="57" xfId="0" applyFont="1" applyFill="1" applyBorder="1" applyAlignment="1">
      <alignment horizontal="center" vertical="center" shrinkToFit="1"/>
    </xf>
    <xf numFmtId="0" fontId="149" fillId="42" borderId="54" xfId="0" applyFont="1" applyFill="1" applyBorder="1" applyAlignment="1">
      <alignment horizontal="center" vertical="center" shrinkToFit="1"/>
    </xf>
    <xf numFmtId="0" fontId="28" fillId="42" borderId="56" xfId="0" applyFont="1" applyFill="1" applyBorder="1" applyAlignment="1">
      <alignment horizontal="center" vertical="center" shrinkToFit="1"/>
    </xf>
    <xf numFmtId="0" fontId="12" fillId="42" borderId="22" xfId="0" applyFont="1" applyFill="1" applyBorder="1" applyAlignment="1">
      <alignment horizontal="center" vertical="center" wrapText="1" shrinkToFit="1"/>
    </xf>
    <xf numFmtId="0" fontId="12" fillId="42" borderId="56" xfId="0" applyFont="1" applyFill="1" applyBorder="1" applyAlignment="1">
      <alignment horizontal="center" vertical="center" shrinkToFit="1"/>
    </xf>
    <xf numFmtId="0" fontId="12" fillId="42" borderId="56" xfId="0" applyFont="1" applyFill="1" applyBorder="1" applyAlignment="1">
      <alignment horizontal="center" vertical="center" wrapText="1" shrinkToFit="1"/>
    </xf>
    <xf numFmtId="0" fontId="12" fillId="42" borderId="57" xfId="0" applyFont="1" applyFill="1" applyBorder="1" applyAlignment="1">
      <alignment horizontal="center" vertical="center" shrinkToFit="1"/>
    </xf>
    <xf numFmtId="0" fontId="28" fillId="43" borderId="56" xfId="0" applyFont="1" applyFill="1" applyBorder="1" applyAlignment="1">
      <alignment horizontal="center" vertical="center" shrinkToFit="1"/>
    </xf>
    <xf numFmtId="0" fontId="12" fillId="43" borderId="22" xfId="0" applyFont="1" applyFill="1" applyBorder="1" applyAlignment="1">
      <alignment horizontal="center" vertical="center" wrapText="1" shrinkToFit="1"/>
    </xf>
    <xf numFmtId="0" fontId="12" fillId="43" borderId="56" xfId="0" applyFont="1" applyFill="1" applyBorder="1" applyAlignment="1">
      <alignment horizontal="center" vertical="center" shrinkToFit="1"/>
    </xf>
    <xf numFmtId="0" fontId="12" fillId="43" borderId="56" xfId="0" applyFont="1" applyFill="1" applyBorder="1" applyAlignment="1">
      <alignment horizontal="center" vertical="center" wrapText="1" shrinkToFit="1"/>
    </xf>
    <xf numFmtId="0" fontId="12" fillId="43" borderId="57" xfId="0" applyFont="1" applyFill="1" applyBorder="1" applyAlignment="1">
      <alignment horizontal="center" vertical="center" shrinkToFit="1"/>
    </xf>
    <xf numFmtId="0" fontId="5" fillId="36" borderId="54" xfId="0" applyFont="1" applyFill="1" applyBorder="1" applyAlignment="1">
      <alignment horizontal="center" vertical="center" wrapText="1" shrinkToFit="1"/>
    </xf>
    <xf numFmtId="0" fontId="5" fillId="36" borderId="56" xfId="0" applyFont="1" applyFill="1" applyBorder="1" applyAlignment="1">
      <alignment horizontal="center" vertical="center" shrinkToFit="1"/>
    </xf>
    <xf numFmtId="0" fontId="7" fillId="36" borderId="57" xfId="0" applyFont="1" applyFill="1" applyBorder="1" applyAlignment="1">
      <alignment horizontal="center" vertical="center" shrinkToFit="1"/>
    </xf>
    <xf numFmtId="0" fontId="5" fillId="36" borderId="58" xfId="0" applyFont="1" applyFill="1" applyBorder="1" applyAlignment="1">
      <alignment horizontal="center" vertical="center" shrinkToFit="1"/>
    </xf>
    <xf numFmtId="0" fontId="5" fillId="41" borderId="56" xfId="0" applyFont="1" applyFill="1" applyBorder="1" applyAlignment="1">
      <alignment horizontal="center" vertical="center" wrapText="1" shrinkToFit="1"/>
    </xf>
    <xf numFmtId="0" fontId="12" fillId="42" borderId="54" xfId="0" applyFont="1" applyFill="1" applyBorder="1" applyAlignment="1">
      <alignment horizontal="center" vertical="center" shrinkToFit="1"/>
    </xf>
    <xf numFmtId="0" fontId="151" fillId="0" borderId="0" xfId="62" applyFont="1">
      <alignment vertical="center"/>
      <protection/>
    </xf>
    <xf numFmtId="0" fontId="142" fillId="0" borderId="10" xfId="62" applyFont="1" applyBorder="1">
      <alignment vertical="center"/>
      <protection/>
    </xf>
    <xf numFmtId="0" fontId="57" fillId="0" borderId="10" xfId="62" applyFont="1" applyBorder="1" applyAlignment="1" applyProtection="1">
      <alignment horizontal="center" vertical="center"/>
      <protection locked="0"/>
    </xf>
    <xf numFmtId="0" fontId="152" fillId="0" borderId="10" xfId="62" applyFont="1" applyBorder="1" applyAlignment="1" applyProtection="1">
      <alignment horizontal="center" vertical="center"/>
      <protection locked="0"/>
    </xf>
    <xf numFmtId="49" fontId="4" fillId="0" borderId="18" xfId="0" applyNumberFormat="1" applyFont="1" applyBorder="1" applyAlignment="1" applyProtection="1">
      <alignment horizontal="right" vertical="center" indent="1" shrinkToFit="1"/>
      <protection locked="0"/>
    </xf>
    <xf numFmtId="0" fontId="147" fillId="39" borderId="0" xfId="62" applyFont="1" applyFill="1" applyAlignment="1">
      <alignment/>
      <protection/>
    </xf>
    <xf numFmtId="0" fontId="147" fillId="39" borderId="0" xfId="62" applyFont="1" applyFill="1" applyAlignment="1">
      <alignment vertical="top"/>
      <protection/>
    </xf>
    <xf numFmtId="0" fontId="13" fillId="0" borderId="52" xfId="0" applyFont="1" applyFill="1" applyBorder="1" applyAlignment="1">
      <alignment horizontal="center" vertical="center"/>
    </xf>
    <xf numFmtId="191" fontId="16" fillId="0" borderId="10" xfId="65" applyNumberFormat="1" applyFont="1" applyBorder="1" applyAlignment="1">
      <alignment vertical="center" shrinkToFit="1"/>
      <protection/>
    </xf>
    <xf numFmtId="0" fontId="53" fillId="0" borderId="0" xfId="0" applyFont="1" applyFill="1" applyAlignment="1">
      <alignment vertical="center" wrapText="1"/>
    </xf>
    <xf numFmtId="0" fontId="0" fillId="0" borderId="0" xfId="0" applyFill="1" applyAlignment="1">
      <alignment vertical="center" wrapText="1"/>
    </xf>
    <xf numFmtId="0" fontId="0" fillId="0" borderId="25"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142" fillId="0" borderId="25" xfId="0" applyFont="1" applyBorder="1" applyAlignment="1" applyProtection="1">
      <alignment horizontal="center" vertical="center"/>
      <protection locked="0"/>
    </xf>
    <xf numFmtId="0" fontId="142" fillId="0" borderId="59" xfId="0" applyFont="1" applyBorder="1" applyAlignment="1" applyProtection="1">
      <alignment horizontal="center" vertical="center"/>
      <protection locked="0"/>
    </xf>
    <xf numFmtId="0" fontId="4" fillId="0" borderId="10" xfId="0" applyFont="1" applyBorder="1" applyAlignment="1">
      <alignment vertical="center" shrinkToFit="1"/>
    </xf>
    <xf numFmtId="191" fontId="16" fillId="0" borderId="11" xfId="65" applyNumberFormat="1" applyFont="1" applyBorder="1" applyAlignment="1">
      <alignment vertical="center" shrinkToFit="1"/>
      <protection/>
    </xf>
    <xf numFmtId="0" fontId="5" fillId="0" borderId="11" xfId="65" applyFont="1" applyBorder="1" applyAlignment="1">
      <alignment vertical="center" shrinkToFit="1"/>
      <protection/>
    </xf>
    <xf numFmtId="0" fontId="5" fillId="0" borderId="60" xfId="65" applyFont="1" applyBorder="1" applyAlignment="1">
      <alignment horizontal="center" vertical="center" shrinkToFit="1"/>
      <protection/>
    </xf>
    <xf numFmtId="0" fontId="0" fillId="0" borderId="39" xfId="0" applyBorder="1" applyAlignment="1">
      <alignment horizontal="center" vertical="center"/>
    </xf>
    <xf numFmtId="0" fontId="5" fillId="0" borderId="39" xfId="65" applyFont="1" applyBorder="1" applyAlignment="1">
      <alignment horizontal="right" vertical="center" shrinkToFit="1"/>
      <protection/>
    </xf>
    <xf numFmtId="0" fontId="149" fillId="43" borderId="54" xfId="0" applyFont="1" applyFill="1" applyBorder="1" applyAlignment="1">
      <alignment horizontal="center" vertical="center" wrapText="1" shrinkToFit="1"/>
    </xf>
    <xf numFmtId="0" fontId="153" fillId="44" borderId="0" xfId="63" applyFont="1" applyFill="1">
      <alignment vertical="center"/>
      <protection/>
    </xf>
    <xf numFmtId="0" fontId="153" fillId="39" borderId="0" xfId="63" applyFont="1" applyFill="1" applyAlignment="1">
      <alignment vertical="center"/>
      <protection/>
    </xf>
    <xf numFmtId="0" fontId="153" fillId="44" borderId="32" xfId="63" applyFont="1" applyFill="1" applyBorder="1">
      <alignment vertical="center"/>
      <protection/>
    </xf>
    <xf numFmtId="0" fontId="153" fillId="44" borderId="32" xfId="63" applyFont="1" applyFill="1" applyBorder="1" applyAlignment="1">
      <alignment vertical="center"/>
      <protection/>
    </xf>
    <xf numFmtId="0" fontId="153" fillId="44" borderId="0" xfId="63" applyFont="1" applyFill="1" applyAlignment="1">
      <alignment vertical="center"/>
      <protection/>
    </xf>
    <xf numFmtId="0" fontId="154" fillId="44" borderId="61" xfId="63" applyFont="1" applyFill="1" applyBorder="1" applyAlignment="1">
      <alignment horizontal="center" vertical="center"/>
      <protection/>
    </xf>
    <xf numFmtId="0" fontId="153" fillId="44" borderId="56" xfId="63" applyFont="1" applyFill="1" applyBorder="1" applyAlignment="1">
      <alignment horizontal="center" vertical="center"/>
      <protection/>
    </xf>
    <xf numFmtId="0" fontId="153" fillId="44" borderId="22" xfId="63" applyFont="1" applyFill="1" applyBorder="1">
      <alignment vertical="center"/>
      <protection/>
    </xf>
    <xf numFmtId="0" fontId="153" fillId="44" borderId="23" xfId="63" applyFont="1" applyFill="1" applyBorder="1" applyAlignment="1">
      <alignment vertical="center"/>
      <protection/>
    </xf>
    <xf numFmtId="0" fontId="153" fillId="44" borderId="10" xfId="63" applyFont="1" applyFill="1" applyBorder="1" applyAlignment="1">
      <alignment horizontal="center" vertical="center"/>
      <protection/>
    </xf>
    <xf numFmtId="0" fontId="153" fillId="44" borderId="30" xfId="63" applyFont="1" applyFill="1" applyBorder="1">
      <alignment vertical="center"/>
      <protection/>
    </xf>
    <xf numFmtId="0" fontId="153" fillId="44" borderId="62" xfId="63" applyFont="1" applyFill="1" applyBorder="1" applyAlignment="1">
      <alignment vertical="center"/>
      <protection/>
    </xf>
    <xf numFmtId="0" fontId="153" fillId="44" borderId="18" xfId="63" applyFont="1" applyFill="1" applyBorder="1" applyAlignment="1">
      <alignment horizontal="center" vertical="center"/>
      <protection/>
    </xf>
    <xf numFmtId="0" fontId="153" fillId="44" borderId="31" xfId="63" applyFont="1" applyFill="1" applyBorder="1">
      <alignment vertical="center"/>
      <protection/>
    </xf>
    <xf numFmtId="0" fontId="153" fillId="44" borderId="63" xfId="63" applyFont="1" applyFill="1" applyBorder="1" applyAlignment="1">
      <alignment vertical="center"/>
      <protection/>
    </xf>
    <xf numFmtId="0" fontId="155" fillId="44" borderId="64" xfId="63" applyFont="1" applyFill="1" applyBorder="1">
      <alignment vertical="center"/>
      <protection/>
    </xf>
    <xf numFmtId="0" fontId="153" fillId="44" borderId="0" xfId="63" applyFont="1" applyFill="1" applyAlignment="1">
      <alignment horizontal="right" vertical="center"/>
      <protection/>
    </xf>
    <xf numFmtId="0" fontId="153" fillId="44" borderId="0" xfId="63" applyFont="1" applyFill="1" applyBorder="1" applyAlignment="1">
      <alignment vertical="center"/>
      <protection/>
    </xf>
    <xf numFmtId="0" fontId="125" fillId="39" borderId="0" xfId="63" applyFill="1">
      <alignment vertical="center"/>
      <protection/>
    </xf>
    <xf numFmtId="0" fontId="153" fillId="44" borderId="65" xfId="63" applyFont="1" applyFill="1" applyBorder="1" applyAlignment="1">
      <alignment vertical="center"/>
      <protection/>
    </xf>
    <xf numFmtId="0" fontId="153" fillId="39" borderId="0" xfId="63" applyFont="1" applyFill="1" applyBorder="1" applyAlignment="1">
      <alignment vertical="center"/>
      <protection/>
    </xf>
    <xf numFmtId="0" fontId="153" fillId="44" borderId="66" xfId="63" applyFont="1" applyFill="1" applyBorder="1">
      <alignment vertical="center"/>
      <protection/>
    </xf>
    <xf numFmtId="0" fontId="153" fillId="44" borderId="0" xfId="63" applyFont="1" applyFill="1" applyBorder="1">
      <alignment vertical="center"/>
      <protection/>
    </xf>
    <xf numFmtId="0" fontId="153" fillId="44" borderId="44" xfId="63" applyFont="1" applyFill="1" applyBorder="1">
      <alignment vertical="center"/>
      <protection/>
    </xf>
    <xf numFmtId="0" fontId="156" fillId="44" borderId="0" xfId="63" applyFont="1" applyFill="1" applyAlignment="1">
      <alignment horizontal="center" vertical="center"/>
      <protection/>
    </xf>
    <xf numFmtId="0" fontId="156" fillId="44" borderId="0" xfId="63" applyFont="1" applyFill="1" applyAlignment="1">
      <alignment vertical="center"/>
      <protection/>
    </xf>
    <xf numFmtId="0" fontId="153" fillId="44" borderId="0" xfId="63" applyFont="1" applyFill="1" applyAlignment="1">
      <alignment horizontal="center" vertical="center"/>
      <protection/>
    </xf>
    <xf numFmtId="0" fontId="153" fillId="39" borderId="0" xfId="63" applyFont="1" applyFill="1">
      <alignment vertical="center"/>
      <protection/>
    </xf>
    <xf numFmtId="0" fontId="125" fillId="44" borderId="0" xfId="63" applyFill="1">
      <alignment vertical="center"/>
      <protection/>
    </xf>
    <xf numFmtId="0" fontId="57" fillId="0" borderId="0" xfId="0" applyFont="1" applyBorder="1" applyAlignment="1">
      <alignment horizontal="left" vertical="center"/>
    </xf>
    <xf numFmtId="0" fontId="0" fillId="0" borderId="0" xfId="0" applyBorder="1" applyAlignment="1">
      <alignment horizontal="centerContinuous" vertical="center"/>
    </xf>
    <xf numFmtId="0" fontId="153" fillId="0" borderId="0" xfId="63" applyFont="1" applyFill="1" applyProtection="1">
      <alignment vertical="center"/>
      <protection locked="0"/>
    </xf>
    <xf numFmtId="0" fontId="153" fillId="44" borderId="0" xfId="63" applyFont="1" applyFill="1" applyProtection="1">
      <alignment vertical="center"/>
      <protection locked="0"/>
    </xf>
    <xf numFmtId="0" fontId="15" fillId="0" borderId="10" xfId="0" applyFont="1" applyBorder="1" applyAlignment="1" applyProtection="1">
      <alignment horizontal="left" vertical="center" shrinkToFit="1"/>
      <protection locked="0"/>
    </xf>
    <xf numFmtId="0" fontId="153" fillId="44" borderId="0" xfId="63" applyFont="1" applyFill="1" applyProtection="1">
      <alignment vertical="center"/>
      <protection/>
    </xf>
    <xf numFmtId="0" fontId="153" fillId="44" borderId="0" xfId="63" applyFont="1" applyFill="1" applyAlignment="1" applyProtection="1">
      <alignment vertical="center"/>
      <protection/>
    </xf>
    <xf numFmtId="0" fontId="153" fillId="44" borderId="32" xfId="63" applyFont="1" applyFill="1" applyBorder="1" applyProtection="1">
      <alignment vertical="center"/>
      <protection/>
    </xf>
    <xf numFmtId="0" fontId="153" fillId="44" borderId="32" xfId="63" applyFont="1" applyFill="1" applyBorder="1" applyAlignment="1" applyProtection="1">
      <alignment vertical="center"/>
      <protection/>
    </xf>
    <xf numFmtId="0" fontId="154" fillId="44" borderId="61" xfId="63" applyFont="1" applyFill="1" applyBorder="1" applyAlignment="1" applyProtection="1">
      <alignment horizontal="center" vertical="center"/>
      <protection/>
    </xf>
    <xf numFmtId="0" fontId="153" fillId="44" borderId="56" xfId="63" applyFont="1" applyFill="1" applyBorder="1" applyAlignment="1" applyProtection="1">
      <alignment horizontal="center" vertical="center"/>
      <protection/>
    </xf>
    <xf numFmtId="0" fontId="153" fillId="0" borderId="22" xfId="63" applyFont="1" applyFill="1" applyBorder="1" applyProtection="1">
      <alignment vertical="center"/>
      <protection/>
    </xf>
    <xf numFmtId="0" fontId="153" fillId="44" borderId="23" xfId="63" applyFont="1" applyFill="1" applyBorder="1" applyAlignment="1" applyProtection="1">
      <alignment vertical="center"/>
      <protection/>
    </xf>
    <xf numFmtId="0" fontId="153" fillId="44" borderId="10" xfId="63" applyFont="1" applyFill="1" applyBorder="1" applyAlignment="1" applyProtection="1">
      <alignment horizontal="center" vertical="center"/>
      <protection/>
    </xf>
    <xf numFmtId="0" fontId="153" fillId="0" borderId="30" xfId="63" applyFont="1" applyFill="1" applyBorder="1" applyProtection="1">
      <alignment vertical="center"/>
      <protection/>
    </xf>
    <xf numFmtId="0" fontId="153" fillId="44" borderId="62" xfId="63" applyFont="1" applyFill="1" applyBorder="1" applyAlignment="1" applyProtection="1">
      <alignment vertical="center"/>
      <protection/>
    </xf>
    <xf numFmtId="0" fontId="153" fillId="44" borderId="18" xfId="63" applyFont="1" applyFill="1" applyBorder="1" applyAlignment="1" applyProtection="1">
      <alignment horizontal="center" vertical="center"/>
      <protection/>
    </xf>
    <xf numFmtId="0" fontId="153" fillId="0" borderId="31" xfId="63" applyFont="1" applyFill="1" applyBorder="1" applyProtection="1">
      <alignment vertical="center"/>
      <protection/>
    </xf>
    <xf numFmtId="0" fontId="153" fillId="44" borderId="63" xfId="63" applyFont="1" applyFill="1" applyBorder="1" applyAlignment="1" applyProtection="1">
      <alignment vertical="center"/>
      <protection/>
    </xf>
    <xf numFmtId="0" fontId="155" fillId="44" borderId="64" xfId="63" applyFont="1" applyFill="1" applyBorder="1" applyProtection="1">
      <alignment vertical="center"/>
      <protection/>
    </xf>
    <xf numFmtId="0" fontId="153" fillId="44" borderId="0" xfId="63" applyFont="1" applyFill="1" applyAlignment="1" applyProtection="1">
      <alignment horizontal="right" vertical="center"/>
      <protection/>
    </xf>
    <xf numFmtId="0" fontId="153" fillId="44" borderId="0" xfId="63" applyFont="1" applyFill="1" applyBorder="1" applyAlignment="1" applyProtection="1">
      <alignment vertical="center"/>
      <protection/>
    </xf>
    <xf numFmtId="0" fontId="153" fillId="44" borderId="65" xfId="63" applyFont="1" applyFill="1" applyBorder="1" applyAlignment="1" applyProtection="1">
      <alignment vertical="center"/>
      <protection/>
    </xf>
    <xf numFmtId="0" fontId="153" fillId="44" borderId="66" xfId="63" applyFont="1" applyFill="1" applyBorder="1" applyProtection="1">
      <alignment vertical="center"/>
      <protection/>
    </xf>
    <xf numFmtId="0" fontId="153" fillId="44" borderId="0" xfId="63" applyFont="1" applyFill="1" applyBorder="1" applyProtection="1">
      <alignment vertical="center"/>
      <protection/>
    </xf>
    <xf numFmtId="0" fontId="153" fillId="44" borderId="44" xfId="63" applyFont="1" applyFill="1" applyBorder="1" applyProtection="1">
      <alignment vertical="center"/>
      <protection/>
    </xf>
    <xf numFmtId="0" fontId="156" fillId="44" borderId="0" xfId="63" applyFont="1" applyFill="1" applyAlignment="1" applyProtection="1">
      <alignment horizontal="center" vertical="center"/>
      <protection/>
    </xf>
    <xf numFmtId="0" fontId="156" fillId="44" borderId="0" xfId="63" applyFont="1" applyFill="1" applyAlignment="1" applyProtection="1">
      <alignment vertical="center"/>
      <protection/>
    </xf>
    <xf numFmtId="0" fontId="153" fillId="44" borderId="0" xfId="63" applyFont="1" applyFill="1" applyAlignment="1" applyProtection="1">
      <alignment horizontal="center" vertical="center"/>
      <protection/>
    </xf>
    <xf numFmtId="0" fontId="157" fillId="39" borderId="0" xfId="62" applyFont="1" applyFill="1">
      <alignment vertical="center"/>
      <protection/>
    </xf>
    <xf numFmtId="0" fontId="0" fillId="0" borderId="0" xfId="0" applyAlignment="1">
      <alignment wrapText="1"/>
    </xf>
    <xf numFmtId="0" fontId="158" fillId="0" borderId="0" xfId="0" applyFont="1" applyAlignment="1">
      <alignment vertical="center"/>
    </xf>
    <xf numFmtId="0" fontId="80" fillId="32" borderId="0" xfId="0" applyFont="1" applyFill="1" applyAlignment="1">
      <alignment vertical="center"/>
    </xf>
    <xf numFmtId="0" fontId="81" fillId="0" borderId="0" xfId="0" applyFont="1" applyAlignment="1">
      <alignment vertical="center"/>
    </xf>
    <xf numFmtId="0" fontId="17" fillId="0" borderId="30" xfId="0" applyFont="1" applyBorder="1" applyAlignment="1">
      <alignment horizontal="center" vertical="center" shrinkToFit="1"/>
    </xf>
    <xf numFmtId="0" fontId="17" fillId="0" borderId="41" xfId="0" applyFont="1" applyBorder="1" applyAlignment="1">
      <alignment horizontal="center" vertical="center" shrinkToFit="1"/>
    </xf>
    <xf numFmtId="58" fontId="17" fillId="0" borderId="30" xfId="0" applyNumberFormat="1" applyFont="1" applyBorder="1" applyAlignment="1">
      <alignment horizontal="center" vertical="center" shrinkToFit="1"/>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59" fillId="0" borderId="52" xfId="0" applyFont="1" applyFill="1" applyBorder="1" applyAlignment="1">
      <alignment horizontal="center" vertical="center" shrinkToFit="1"/>
    </xf>
    <xf numFmtId="0" fontId="160" fillId="0" borderId="0" xfId="0" applyFont="1" applyAlignment="1">
      <alignment horizontal="center" vertical="center" shrinkToFit="1"/>
    </xf>
    <xf numFmtId="0" fontId="160" fillId="0" borderId="52" xfId="0" applyFont="1" applyBorder="1" applyAlignment="1">
      <alignment horizontal="center" vertical="center" shrinkToFit="1"/>
    </xf>
    <xf numFmtId="0" fontId="0" fillId="0" borderId="0" xfId="0" applyAlignment="1">
      <alignment vertical="center" wrapText="1"/>
    </xf>
    <xf numFmtId="0" fontId="0" fillId="0" borderId="0" xfId="0" applyAlignment="1">
      <alignment wrapText="1"/>
    </xf>
    <xf numFmtId="0" fontId="51" fillId="0" borderId="44" xfId="0" applyFont="1" applyBorder="1" applyAlignment="1">
      <alignment vertical="center" wrapText="1"/>
    </xf>
    <xf numFmtId="0" fontId="52" fillId="0" borderId="44" xfId="0" applyFont="1" applyBorder="1" applyAlignment="1">
      <alignment vertical="center"/>
    </xf>
    <xf numFmtId="0" fontId="14" fillId="0" borderId="24"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0" xfId="0" applyFont="1" applyBorder="1" applyAlignment="1">
      <alignment horizontal="center" vertical="center"/>
    </xf>
    <xf numFmtId="0" fontId="43" fillId="0" borderId="23" xfId="0" applyFont="1" applyBorder="1" applyAlignment="1">
      <alignment horizontal="center" vertical="center"/>
    </xf>
    <xf numFmtId="0" fontId="15" fillId="0" borderId="65"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41" xfId="0" applyFont="1" applyBorder="1" applyAlignment="1">
      <alignment horizontal="center" vertical="center" shrinkToFit="1"/>
    </xf>
    <xf numFmtId="0" fontId="17" fillId="0" borderId="0" xfId="0" applyFont="1" applyAlignment="1">
      <alignment horizontal="center" shrinkToFit="1"/>
    </xf>
    <xf numFmtId="0" fontId="155" fillId="44" borderId="44" xfId="63" applyNumberFormat="1" applyFont="1" applyFill="1" applyBorder="1" applyAlignment="1" applyProtection="1">
      <alignment horizontal="center" vertical="center"/>
      <protection/>
    </xf>
    <xf numFmtId="0" fontId="161" fillId="44" borderId="0" xfId="63" applyFont="1" applyFill="1" applyAlignment="1" applyProtection="1">
      <alignment horizontal="center" vertical="center"/>
      <protection/>
    </xf>
    <xf numFmtId="0" fontId="162" fillId="44" borderId="0" xfId="63" applyFont="1" applyFill="1" applyAlignment="1" applyProtection="1">
      <alignment horizontal="center" vertical="center"/>
      <protection/>
    </xf>
    <xf numFmtId="0" fontId="161" fillId="44" borderId="67" xfId="63" applyFont="1" applyFill="1" applyBorder="1" applyAlignment="1" applyProtection="1">
      <alignment horizontal="center" vertical="center"/>
      <protection/>
    </xf>
    <xf numFmtId="0" fontId="161" fillId="44" borderId="19" xfId="63" applyFont="1" applyFill="1" applyBorder="1" applyAlignment="1" applyProtection="1">
      <alignment horizontal="center" vertical="center"/>
      <protection/>
    </xf>
    <xf numFmtId="0" fontId="161" fillId="44" borderId="68" xfId="63" applyFont="1" applyFill="1" applyBorder="1" applyAlignment="1" applyProtection="1">
      <alignment horizontal="center" vertical="center"/>
      <protection/>
    </xf>
    <xf numFmtId="0" fontId="153" fillId="44" borderId="69" xfId="63" applyFont="1" applyFill="1" applyBorder="1" applyAlignment="1" applyProtection="1">
      <alignment horizontal="center" vertical="center"/>
      <protection/>
    </xf>
    <xf numFmtId="0" fontId="153" fillId="44" borderId="70" xfId="63" applyFont="1" applyFill="1" applyBorder="1" applyAlignment="1" applyProtection="1">
      <alignment horizontal="center" vertical="center"/>
      <protection/>
    </xf>
    <xf numFmtId="0" fontId="153" fillId="44" borderId="71" xfId="63" applyFont="1" applyFill="1" applyBorder="1" applyAlignment="1" applyProtection="1">
      <alignment horizontal="center" vertical="center"/>
      <protection/>
    </xf>
    <xf numFmtId="0" fontId="153" fillId="44" borderId="72" xfId="63" applyFont="1" applyFill="1" applyBorder="1" applyAlignment="1" applyProtection="1">
      <alignment horizontal="center" vertical="center"/>
      <protection/>
    </xf>
    <xf numFmtId="0" fontId="163" fillId="44" borderId="73" xfId="63" applyFont="1" applyFill="1" applyBorder="1" applyAlignment="1" applyProtection="1">
      <alignment horizontal="center" vertical="center"/>
      <protection/>
    </xf>
    <xf numFmtId="0" fontId="163" fillId="44" borderId="74" xfId="63" applyFont="1" applyFill="1" applyBorder="1" applyAlignment="1" applyProtection="1">
      <alignment horizontal="center" vertical="center"/>
      <protection/>
    </xf>
    <xf numFmtId="0" fontId="155" fillId="44" borderId="64" xfId="63" applyFont="1" applyFill="1" applyBorder="1" applyAlignment="1" applyProtection="1">
      <alignment horizontal="right" vertical="center"/>
      <protection/>
    </xf>
    <xf numFmtId="3" fontId="156" fillId="44" borderId="64" xfId="63" applyNumberFormat="1" applyFont="1" applyFill="1" applyBorder="1" applyAlignment="1" applyProtection="1">
      <alignment horizontal="center" vertical="center"/>
      <protection/>
    </xf>
    <xf numFmtId="0" fontId="153" fillId="44" borderId="0" xfId="63" applyFont="1" applyFill="1" applyAlignment="1" applyProtection="1">
      <alignment horizontal="center" vertical="center" shrinkToFit="1"/>
      <protection/>
    </xf>
    <xf numFmtId="0" fontId="164" fillId="44" borderId="0" xfId="63" applyFont="1" applyFill="1" applyBorder="1" applyAlignment="1" applyProtection="1">
      <alignment horizontal="center" vertical="center"/>
      <protection/>
    </xf>
    <xf numFmtId="0" fontId="153" fillId="44" borderId="65" xfId="63" applyFont="1" applyFill="1" applyBorder="1" applyAlignment="1" applyProtection="1">
      <alignment horizontal="center" vertical="center"/>
      <protection/>
    </xf>
    <xf numFmtId="0" fontId="163" fillId="44" borderId="75" xfId="63" applyFont="1" applyFill="1" applyBorder="1" applyAlignment="1" applyProtection="1">
      <alignment horizontal="center"/>
      <protection/>
    </xf>
    <xf numFmtId="49" fontId="153" fillId="44" borderId="66" xfId="63" applyNumberFormat="1" applyFont="1" applyFill="1" applyBorder="1" applyAlignment="1" applyProtection="1">
      <alignment horizontal="left"/>
      <protection/>
    </xf>
    <xf numFmtId="0" fontId="153" fillId="44" borderId="66" xfId="63" applyFont="1" applyFill="1" applyBorder="1" applyAlignment="1" applyProtection="1">
      <alignment horizontal="left"/>
      <protection/>
    </xf>
    <xf numFmtId="0" fontId="153" fillId="44" borderId="44" xfId="63" applyFont="1" applyFill="1" applyBorder="1" applyAlignment="1" applyProtection="1">
      <alignment horizontal="left"/>
      <protection/>
    </xf>
    <xf numFmtId="0" fontId="156" fillId="44" borderId="0" xfId="63" applyFont="1" applyFill="1" applyAlignment="1" applyProtection="1">
      <alignment horizontal="center" vertical="center"/>
      <protection/>
    </xf>
    <xf numFmtId="0" fontId="164" fillId="44" borderId="65" xfId="63" applyFont="1" applyFill="1" applyBorder="1" applyAlignment="1" applyProtection="1">
      <alignment horizontal="center" vertical="center"/>
      <protection/>
    </xf>
    <xf numFmtId="0" fontId="153" fillId="44" borderId="0" xfId="63" applyFont="1" applyFill="1" applyAlignment="1" applyProtection="1">
      <alignment horizontal="left" vertical="center"/>
      <protection/>
    </xf>
    <xf numFmtId="0" fontId="153" fillId="44" borderId="0" xfId="63" applyFont="1" applyFill="1" applyAlignment="1" applyProtection="1">
      <alignment horizontal="center" vertical="center"/>
      <protection/>
    </xf>
    <xf numFmtId="0" fontId="165" fillId="44" borderId="65" xfId="63" applyFont="1" applyFill="1" applyBorder="1" applyAlignment="1" applyProtection="1">
      <alignment horizontal="center" vertical="center"/>
      <protection/>
    </xf>
    <xf numFmtId="0" fontId="155" fillId="44" borderId="0" xfId="63" applyFont="1" applyFill="1" applyBorder="1" applyAlignment="1" applyProtection="1">
      <alignment horizontal="center" vertical="center"/>
      <protection/>
    </xf>
    <xf numFmtId="0" fontId="155" fillId="44" borderId="76" xfId="63" applyFont="1" applyFill="1" applyBorder="1" applyAlignment="1" applyProtection="1">
      <alignment horizontal="center" vertical="center"/>
      <protection/>
    </xf>
    <xf numFmtId="0" fontId="161" fillId="44" borderId="0" xfId="63" applyFont="1" applyFill="1" applyBorder="1" applyAlignment="1" applyProtection="1">
      <alignment horizontal="center" vertical="center"/>
      <protection/>
    </xf>
    <xf numFmtId="49" fontId="155" fillId="44" borderId="44" xfId="63" applyNumberFormat="1" applyFont="1" applyFill="1" applyBorder="1" applyAlignment="1">
      <alignment horizontal="center" vertical="center"/>
      <protection/>
    </xf>
    <xf numFmtId="0" fontId="161" fillId="44" borderId="0" xfId="63" applyFont="1" applyFill="1" applyAlignment="1">
      <alignment horizontal="center" vertical="center"/>
      <protection/>
    </xf>
    <xf numFmtId="0" fontId="162" fillId="44" borderId="0" xfId="63" applyFont="1" applyFill="1" applyAlignment="1">
      <alignment horizontal="center" vertical="center"/>
      <protection/>
    </xf>
    <xf numFmtId="0" fontId="161" fillId="44" borderId="67" xfId="63" applyFont="1" applyFill="1" applyBorder="1" applyAlignment="1">
      <alignment horizontal="center" vertical="center"/>
      <protection/>
    </xf>
    <xf numFmtId="0" fontId="161" fillId="44" borderId="19" xfId="63" applyFont="1" applyFill="1" applyBorder="1" applyAlignment="1">
      <alignment horizontal="center" vertical="center"/>
      <protection/>
    </xf>
    <xf numFmtId="0" fontId="161" fillId="44" borderId="68" xfId="63" applyFont="1" applyFill="1" applyBorder="1" applyAlignment="1">
      <alignment horizontal="center" vertical="center"/>
      <protection/>
    </xf>
    <xf numFmtId="0" fontId="153" fillId="44" borderId="69" xfId="63" applyFont="1" applyFill="1" applyBorder="1" applyAlignment="1">
      <alignment horizontal="center" vertical="center"/>
      <protection/>
    </xf>
    <xf numFmtId="0" fontId="153" fillId="44" borderId="70" xfId="63" applyFont="1" applyFill="1" applyBorder="1" applyAlignment="1">
      <alignment horizontal="center" vertical="center"/>
      <protection/>
    </xf>
    <xf numFmtId="0" fontId="153" fillId="44" borderId="71" xfId="63" applyFont="1" applyFill="1" applyBorder="1" applyAlignment="1">
      <alignment horizontal="center" vertical="center"/>
      <protection/>
    </xf>
    <xf numFmtId="0" fontId="153" fillId="44" borderId="72" xfId="63" applyFont="1" applyFill="1" applyBorder="1" applyAlignment="1">
      <alignment horizontal="center" vertical="center"/>
      <protection/>
    </xf>
    <xf numFmtId="0" fontId="163" fillId="44" borderId="73" xfId="63" applyFont="1" applyFill="1" applyBorder="1" applyAlignment="1">
      <alignment horizontal="center" vertical="center"/>
      <protection/>
    </xf>
    <xf numFmtId="0" fontId="163" fillId="44" borderId="74" xfId="63" applyFont="1" applyFill="1" applyBorder="1" applyAlignment="1">
      <alignment horizontal="center" vertical="center"/>
      <protection/>
    </xf>
    <xf numFmtId="0" fontId="155" fillId="44" borderId="64" xfId="63" applyFont="1" applyFill="1" applyBorder="1" applyAlignment="1">
      <alignment horizontal="right" vertical="center"/>
      <protection/>
    </xf>
    <xf numFmtId="3" fontId="156" fillId="44" borderId="64" xfId="63" applyNumberFormat="1" applyFont="1" applyFill="1" applyBorder="1" applyAlignment="1">
      <alignment horizontal="center" vertical="center"/>
      <protection/>
    </xf>
    <xf numFmtId="0" fontId="153" fillId="44" borderId="0" xfId="63" applyFont="1" applyFill="1" applyAlignment="1">
      <alignment horizontal="center" vertical="center" shrinkToFit="1"/>
      <protection/>
    </xf>
    <xf numFmtId="0" fontId="164" fillId="44" borderId="0" xfId="63" applyFont="1" applyFill="1" applyBorder="1" applyAlignment="1">
      <alignment horizontal="center" vertical="center"/>
      <protection/>
    </xf>
    <xf numFmtId="0" fontId="153" fillId="44" borderId="65" xfId="63" applyFont="1" applyFill="1" applyBorder="1" applyAlignment="1">
      <alignment horizontal="center" vertical="center"/>
      <protection/>
    </xf>
    <xf numFmtId="0" fontId="163" fillId="44" borderId="75" xfId="63" applyFont="1" applyFill="1" applyBorder="1" applyAlignment="1">
      <alignment horizontal="center"/>
      <protection/>
    </xf>
    <xf numFmtId="49" fontId="153" fillId="44" borderId="66" xfId="63" applyNumberFormat="1" applyFont="1" applyFill="1" applyBorder="1" applyAlignment="1">
      <alignment horizontal="left"/>
      <protection/>
    </xf>
    <xf numFmtId="0" fontId="153" fillId="44" borderId="66" xfId="63" applyFont="1" applyFill="1" applyBorder="1" applyAlignment="1">
      <alignment horizontal="left"/>
      <protection/>
    </xf>
    <xf numFmtId="0" fontId="153" fillId="44" borderId="44" xfId="63" applyFont="1" applyFill="1" applyBorder="1" applyAlignment="1">
      <alignment horizontal="left"/>
      <protection/>
    </xf>
    <xf numFmtId="0" fontId="156" fillId="44" borderId="0" xfId="63" applyFont="1" applyFill="1" applyAlignment="1">
      <alignment horizontal="center" vertical="center"/>
      <protection/>
    </xf>
    <xf numFmtId="0" fontId="164" fillId="44" borderId="65" xfId="63" applyFont="1" applyFill="1" applyBorder="1" applyAlignment="1">
      <alignment horizontal="center" vertical="center"/>
      <protection/>
    </xf>
    <xf numFmtId="0" fontId="153" fillId="44" borderId="0" xfId="63" applyFont="1" applyFill="1" applyAlignment="1">
      <alignment horizontal="left" vertical="center"/>
      <protection/>
    </xf>
    <xf numFmtId="0" fontId="153" fillId="44" borderId="0" xfId="63" applyFont="1" applyFill="1" applyAlignment="1">
      <alignment horizontal="center" vertical="center"/>
      <protection/>
    </xf>
    <xf numFmtId="0" fontId="165" fillId="44" borderId="65" xfId="63" applyFont="1" applyFill="1" applyBorder="1" applyAlignment="1">
      <alignment horizontal="center" vertical="center"/>
      <protection/>
    </xf>
    <xf numFmtId="0" fontId="155" fillId="44" borderId="0" xfId="63" applyFont="1" applyFill="1" applyBorder="1" applyAlignment="1">
      <alignment horizontal="center" vertical="center"/>
      <protection/>
    </xf>
    <xf numFmtId="0" fontId="155" fillId="44" borderId="76" xfId="63" applyFont="1" applyFill="1" applyBorder="1" applyAlignment="1">
      <alignment horizontal="center" vertical="center"/>
      <protection/>
    </xf>
    <xf numFmtId="0" fontId="161" fillId="44" borderId="0" xfId="63" applyFont="1" applyFill="1" applyBorder="1" applyAlignment="1">
      <alignment horizontal="center" vertical="center"/>
      <protection/>
    </xf>
    <xf numFmtId="0" fontId="16" fillId="0" borderId="49" xfId="0" applyFont="1" applyBorder="1" applyAlignment="1">
      <alignment horizontal="center" vertical="center" shrinkToFit="1"/>
    </xf>
    <xf numFmtId="0" fontId="0" fillId="0" borderId="48" xfId="0" applyBorder="1" applyAlignment="1">
      <alignment shrinkToFit="1"/>
    </xf>
    <xf numFmtId="0" fontId="0" fillId="0" borderId="29" xfId="0" applyBorder="1" applyAlignment="1">
      <alignment shrinkToFit="1"/>
    </xf>
    <xf numFmtId="0" fontId="0" fillId="0" borderId="50" xfId="0" applyBorder="1" applyAlignment="1">
      <alignment shrinkToFit="1"/>
    </xf>
    <xf numFmtId="190" fontId="8" fillId="0" borderId="0" xfId="0" applyNumberFormat="1" applyFont="1" applyAlignment="1" applyProtection="1">
      <alignment horizontal="distributed" vertical="center"/>
      <protection locked="0"/>
    </xf>
    <xf numFmtId="0" fontId="17" fillId="0" borderId="0" xfId="0" applyFont="1" applyAlignment="1" applyProtection="1">
      <alignment horizontal="distributed" vertical="center"/>
      <protection locked="0"/>
    </xf>
    <xf numFmtId="0" fontId="77" fillId="38" borderId="0" xfId="0" applyFont="1" applyFill="1" applyAlignment="1">
      <alignment horizontal="left" wrapText="1" indent="3"/>
    </xf>
    <xf numFmtId="0" fontId="0" fillId="0" borderId="0" xfId="0" applyFont="1" applyAlignment="1">
      <alignment horizontal="left" wrapText="1" indent="3"/>
    </xf>
    <xf numFmtId="0" fontId="0" fillId="0" borderId="0" xfId="0" applyFont="1" applyAlignment="1">
      <alignment horizontal="left" indent="3"/>
    </xf>
    <xf numFmtId="0" fontId="37" fillId="0" borderId="0" xfId="0" applyFont="1" applyAlignment="1">
      <alignment horizontal="left"/>
    </xf>
    <xf numFmtId="0" fontId="0" fillId="0" borderId="0" xfId="0" applyAlignment="1">
      <alignment horizontal="left"/>
    </xf>
    <xf numFmtId="0" fontId="145" fillId="0" borderId="77" xfId="62" applyFont="1" applyBorder="1" applyAlignment="1">
      <alignment horizontal="center" vertical="center" wrapText="1"/>
      <protection/>
    </xf>
    <xf numFmtId="0" fontId="145" fillId="0" borderId="12" xfId="62" applyFont="1" applyBorder="1" applyAlignment="1">
      <alignment horizontal="center" vertical="center"/>
      <protection/>
    </xf>
    <xf numFmtId="0" fontId="72" fillId="0" borderId="49" xfId="62" applyFont="1" applyBorder="1" applyAlignment="1">
      <alignment horizontal="center" vertical="center" shrinkToFit="1"/>
      <protection/>
    </xf>
    <xf numFmtId="0" fontId="72" fillId="0" borderId="32" xfId="62" applyFont="1" applyBorder="1" applyAlignment="1">
      <alignment horizontal="center" vertical="center" shrinkToFit="1"/>
      <protection/>
    </xf>
    <xf numFmtId="0" fontId="72" fillId="0" borderId="48" xfId="62" applyFont="1" applyBorder="1" applyAlignment="1">
      <alignment horizontal="center" vertical="center" shrinkToFit="1"/>
      <protection/>
    </xf>
    <xf numFmtId="0" fontId="72" fillId="0" borderId="29" xfId="62" applyFont="1" applyBorder="1" applyAlignment="1">
      <alignment horizontal="center" vertical="center" shrinkToFit="1"/>
      <protection/>
    </xf>
    <xf numFmtId="0" fontId="72" fillId="0" borderId="44" xfId="62" applyFont="1" applyBorder="1" applyAlignment="1">
      <alignment horizontal="center" vertical="center" shrinkToFit="1"/>
      <protection/>
    </xf>
    <xf numFmtId="0" fontId="72" fillId="0" borderId="50" xfId="62" applyFont="1" applyBorder="1" applyAlignment="1">
      <alignment horizontal="center" vertical="center" shrinkToFit="1"/>
      <protection/>
    </xf>
    <xf numFmtId="0" fontId="0" fillId="0" borderId="78" xfId="62" applyFont="1" applyBorder="1" applyAlignment="1">
      <alignment horizontal="center" vertical="center" shrinkToFit="1"/>
      <protection/>
    </xf>
    <xf numFmtId="0" fontId="0" fillId="0" borderId="79" xfId="62" applyFont="1" applyBorder="1" applyAlignment="1">
      <alignment horizontal="center" vertical="center" shrinkToFit="1"/>
      <protection/>
    </xf>
    <xf numFmtId="0" fontId="0" fillId="0" borderId="80" xfId="62" applyFont="1" applyBorder="1" applyAlignment="1">
      <alignment horizontal="center" vertical="center" shrinkToFit="1"/>
      <protection/>
    </xf>
    <xf numFmtId="0" fontId="70" fillId="0" borderId="81" xfId="62" applyFont="1" applyBorder="1" applyAlignment="1">
      <alignment horizontal="center" vertical="center" shrinkToFit="1"/>
      <protection/>
    </xf>
    <xf numFmtId="0" fontId="70" fillId="0" borderId="82" xfId="62" applyFont="1" applyBorder="1" applyAlignment="1">
      <alignment horizontal="center" vertical="center" shrinkToFit="1"/>
      <protection/>
    </xf>
    <xf numFmtId="0" fontId="70" fillId="0" borderId="83" xfId="62" applyFont="1" applyBorder="1" applyAlignment="1">
      <alignment horizontal="center" vertical="center" shrinkToFit="1"/>
      <protection/>
    </xf>
    <xf numFmtId="0" fontId="143" fillId="0" borderId="60" xfId="62" applyFont="1" applyBorder="1" applyAlignment="1">
      <alignment horizontal="center" vertical="center" textRotation="255" shrinkToFit="1"/>
      <protection/>
    </xf>
    <xf numFmtId="0" fontId="143" fillId="0" borderId="11" xfId="0" applyFont="1" applyBorder="1" applyAlignment="1">
      <alignment horizontal="center" vertical="center" textRotation="255" shrinkToFit="1"/>
    </xf>
    <xf numFmtId="0" fontId="10" fillId="0" borderId="84" xfId="62" applyFont="1" applyBorder="1" applyAlignment="1">
      <alignment horizontal="center" vertical="center" shrinkToFit="1"/>
      <protection/>
    </xf>
    <xf numFmtId="0" fontId="10" fillId="0" borderId="15" xfId="0" applyFont="1" applyBorder="1" applyAlignment="1">
      <alignment horizontal="center" vertical="center" shrinkToFit="1"/>
    </xf>
    <xf numFmtId="0" fontId="70" fillId="0" borderId="18" xfId="62" applyNumberFormat="1" applyFont="1" applyBorder="1" applyAlignment="1">
      <alignment horizontal="center" vertical="center" shrinkToFit="1"/>
      <protection/>
    </xf>
    <xf numFmtId="0" fontId="70" fillId="0" borderId="18" xfId="0" applyNumberFormat="1" applyFont="1" applyBorder="1" applyAlignment="1">
      <alignment horizontal="center" vertical="center" shrinkToFit="1"/>
    </xf>
    <xf numFmtId="0" fontId="143" fillId="0" borderId="51" xfId="0" applyFont="1" applyBorder="1" applyAlignment="1">
      <alignment vertical="center" shrinkToFit="1"/>
    </xf>
    <xf numFmtId="0" fontId="143" fillId="0" borderId="11" xfId="0" applyFont="1" applyBorder="1" applyAlignment="1">
      <alignment vertical="center" shrinkToFit="1"/>
    </xf>
    <xf numFmtId="0" fontId="150" fillId="0" borderId="22" xfId="62" applyFont="1" applyBorder="1" applyAlignment="1">
      <alignment horizontal="center" vertical="center"/>
      <protection/>
    </xf>
    <xf numFmtId="0" fontId="150" fillId="0" borderId="20" xfId="62" applyFont="1" applyBorder="1" applyAlignment="1">
      <alignment horizontal="center" vertical="center"/>
      <protection/>
    </xf>
    <xf numFmtId="0" fontId="150" fillId="0" borderId="23" xfId="62" applyFont="1" applyBorder="1" applyAlignment="1">
      <alignment horizontal="center" vertical="center"/>
      <protection/>
    </xf>
    <xf numFmtId="0" fontId="69" fillId="0" borderId="40" xfId="62" applyFont="1" applyBorder="1" applyAlignment="1">
      <alignment horizontal="left" vertical="center" shrinkToFit="1"/>
      <protection/>
    </xf>
    <xf numFmtId="0" fontId="69" fillId="0" borderId="62" xfId="62" applyFont="1" applyBorder="1" applyAlignment="1">
      <alignment horizontal="left" vertical="center" shrinkToFit="1"/>
      <protection/>
    </xf>
    <xf numFmtId="0" fontId="68" fillId="0" borderId="30" xfId="62" applyFont="1" applyBorder="1" applyAlignment="1">
      <alignment horizontal="center" vertical="center" shrinkToFit="1"/>
      <protection/>
    </xf>
    <xf numFmtId="0" fontId="68" fillId="0" borderId="40" xfId="62" applyFont="1" applyBorder="1" applyAlignment="1">
      <alignment horizontal="center" vertical="center" shrinkToFit="1"/>
      <protection/>
    </xf>
    <xf numFmtId="0" fontId="0" fillId="0" borderId="40" xfId="0" applyBorder="1" applyAlignment="1">
      <alignment vertical="center" shrinkToFit="1"/>
    </xf>
    <xf numFmtId="0" fontId="53" fillId="0" borderId="31" xfId="62" applyFont="1" applyBorder="1" applyAlignment="1">
      <alignment horizontal="left" vertical="center" wrapText="1" shrinkToFit="1"/>
      <protection/>
    </xf>
    <xf numFmtId="0" fontId="53" fillId="0" borderId="85" xfId="0" applyFont="1" applyBorder="1" applyAlignment="1">
      <alignment horizontal="left" vertical="center" wrapText="1" shrinkToFit="1"/>
    </xf>
    <xf numFmtId="0" fontId="53" fillId="0" borderId="86" xfId="0" applyFont="1" applyBorder="1" applyAlignment="1">
      <alignment horizontal="left" vertical="center" wrapText="1" shrinkToFit="1"/>
    </xf>
    <xf numFmtId="0" fontId="53" fillId="0" borderId="63" xfId="0" applyFont="1" applyBorder="1" applyAlignment="1">
      <alignment horizontal="left" vertical="center" wrapText="1" shrinkToFit="1"/>
    </xf>
    <xf numFmtId="0" fontId="144" fillId="0" borderId="10" xfId="62" applyFont="1" applyBorder="1" applyAlignment="1">
      <alignment horizontal="center" vertical="center" wrapText="1" shrinkToFit="1"/>
      <protection/>
    </xf>
    <xf numFmtId="0" fontId="144" fillId="0" borderId="10" xfId="0" applyFont="1" applyBorder="1" applyAlignment="1">
      <alignment horizontal="center" vertical="center" shrinkToFit="1"/>
    </xf>
    <xf numFmtId="0" fontId="144" fillId="0" borderId="18" xfId="0" applyFont="1" applyBorder="1" applyAlignment="1">
      <alignment horizontal="center" vertical="center" shrinkToFit="1"/>
    </xf>
    <xf numFmtId="0" fontId="0" fillId="0" borderId="78"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0" fillId="0" borderId="87" xfId="0" applyBorder="1" applyAlignment="1" applyProtection="1">
      <alignment horizontal="center" vertical="center" shrinkToFit="1"/>
      <protection locked="0"/>
    </xf>
    <xf numFmtId="0" fontId="145" fillId="0" borderId="53" xfId="62" applyFont="1" applyBorder="1" applyAlignment="1">
      <alignment horizontal="center" vertical="center"/>
      <protection/>
    </xf>
    <xf numFmtId="0" fontId="145" fillId="0" borderId="33" xfId="62" applyFont="1" applyBorder="1" applyAlignment="1">
      <alignment horizontal="center" vertical="center"/>
      <protection/>
    </xf>
    <xf numFmtId="0" fontId="71" fillId="0" borderId="30" xfId="62" applyFont="1" applyBorder="1" applyAlignment="1">
      <alignment horizontal="center" vertical="center" shrinkToFit="1"/>
      <protection/>
    </xf>
    <xf numFmtId="0" fontId="71" fillId="0" borderId="40" xfId="62" applyFont="1" applyBorder="1" applyAlignment="1">
      <alignment horizontal="center" vertical="center" shrinkToFit="1"/>
      <protection/>
    </xf>
    <xf numFmtId="0" fontId="71" fillId="0" borderId="41" xfId="0" applyFont="1" applyBorder="1" applyAlignment="1">
      <alignment horizontal="center" vertical="center" shrinkToFit="1"/>
    </xf>
    <xf numFmtId="0" fontId="143" fillId="0" borderId="10" xfId="62" applyFont="1" applyBorder="1" applyAlignment="1">
      <alignment horizontal="center" vertical="center" shrinkToFit="1"/>
      <protection/>
    </xf>
    <xf numFmtId="0" fontId="143" fillId="0" borderId="10" xfId="0" applyFont="1" applyBorder="1" applyAlignment="1">
      <alignment horizontal="center" vertical="center" shrinkToFit="1"/>
    </xf>
    <xf numFmtId="0" fontId="143" fillId="0" borderId="16" xfId="0" applyFont="1" applyBorder="1" applyAlignment="1">
      <alignment horizontal="center" vertical="center" shrinkToFit="1"/>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143" fillId="0" borderId="30" xfId="62" applyFont="1" applyBorder="1" applyAlignment="1">
      <alignment horizontal="center" vertical="center" shrinkToFit="1"/>
      <protection/>
    </xf>
    <xf numFmtId="0" fontId="143" fillId="0" borderId="40" xfId="0" applyFont="1" applyBorder="1" applyAlignment="1">
      <alignment horizontal="center" vertical="center" shrinkToFit="1"/>
    </xf>
    <xf numFmtId="0" fontId="143" fillId="0" borderId="62" xfId="0" applyFont="1" applyBorder="1" applyAlignment="1">
      <alignment horizontal="center" vertical="center" shrinkToFit="1"/>
    </xf>
    <xf numFmtId="0" fontId="18" fillId="0" borderId="29" xfId="62" applyFont="1" applyBorder="1" applyAlignment="1">
      <alignment vertical="center" shrinkToFit="1"/>
      <protection/>
    </xf>
    <xf numFmtId="0" fontId="18" fillId="0" borderId="44" xfId="0" applyFont="1" applyBorder="1" applyAlignment="1">
      <alignment vertical="center" shrinkToFit="1"/>
    </xf>
    <xf numFmtId="0" fontId="18" fillId="0" borderId="88" xfId="0" applyFont="1" applyBorder="1" applyAlignment="1">
      <alignment vertical="center" shrinkToFit="1"/>
    </xf>
    <xf numFmtId="0" fontId="145" fillId="0" borderId="77" xfId="62" applyFont="1" applyBorder="1" applyAlignment="1">
      <alignment horizontal="center" vertical="center"/>
      <protection/>
    </xf>
    <xf numFmtId="0" fontId="143" fillId="0" borderId="40" xfId="62" applyFont="1" applyBorder="1" applyAlignment="1">
      <alignment horizontal="center" vertical="center" shrinkToFit="1"/>
      <protection/>
    </xf>
    <xf numFmtId="0" fontId="143" fillId="0" borderId="41" xfId="0" applyFont="1" applyBorder="1" applyAlignment="1">
      <alignment horizontal="center" vertical="center" shrinkToFit="1"/>
    </xf>
    <xf numFmtId="0" fontId="143" fillId="0" borderId="34" xfId="0" applyFont="1" applyBorder="1" applyAlignment="1">
      <alignment vertical="center" shrinkToFit="1"/>
    </xf>
    <xf numFmtId="0" fontId="0" fillId="0" borderId="78" xfId="0" applyBorder="1" applyAlignment="1" applyProtection="1">
      <alignment horizontal="left" vertical="center" shrinkToFit="1"/>
      <protection locked="0"/>
    </xf>
    <xf numFmtId="0" fontId="0" fillId="0" borderId="80" xfId="0" applyBorder="1" applyAlignment="1" applyProtection="1">
      <alignment vertical="center" shrinkToFit="1"/>
      <protection locked="0"/>
    </xf>
    <xf numFmtId="0" fontId="0" fillId="0" borderId="29" xfId="0" applyBorder="1" applyAlignment="1" applyProtection="1">
      <alignment horizontal="left" vertical="center" shrinkToFit="1"/>
      <protection locked="0"/>
    </xf>
    <xf numFmtId="0" fontId="0" fillId="0" borderId="50" xfId="0" applyBorder="1" applyAlignment="1" applyProtection="1">
      <alignment vertical="center" shrinkToFit="1"/>
      <protection locked="0"/>
    </xf>
    <xf numFmtId="0" fontId="0" fillId="0" borderId="89" xfId="0" applyBorder="1" applyAlignment="1" applyProtection="1">
      <alignment horizontal="left" vertical="center" shrinkToFit="1"/>
      <protection locked="0"/>
    </xf>
    <xf numFmtId="0" fontId="0" fillId="0" borderId="74" xfId="0" applyBorder="1" applyAlignment="1" applyProtection="1">
      <alignment vertical="center" shrinkToFit="1"/>
      <protection locked="0"/>
    </xf>
    <xf numFmtId="0" fontId="0" fillId="0" borderId="52"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89"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166" fillId="45" borderId="0" xfId="62" applyFont="1" applyFill="1" applyAlignment="1">
      <alignment vertical="center" wrapText="1" shrinkToFit="1"/>
      <protection/>
    </xf>
    <xf numFmtId="0" fontId="166" fillId="45" borderId="0" xfId="62" applyFont="1" applyFill="1" applyAlignment="1">
      <alignment vertical="center" shrinkToFit="1"/>
      <protection/>
    </xf>
    <xf numFmtId="0" fontId="10" fillId="0" borderId="0" xfId="62" applyFont="1" applyAlignment="1">
      <alignment vertical="center" textRotation="255" shrinkToFit="1"/>
      <protection/>
    </xf>
    <xf numFmtId="0" fontId="167" fillId="0" borderId="0" xfId="62" applyFont="1" applyAlignment="1">
      <alignment vertical="center" textRotation="255" shrinkToFit="1"/>
      <protection/>
    </xf>
    <xf numFmtId="0" fontId="168" fillId="0" borderId="30" xfId="62" applyFont="1" applyBorder="1" applyAlignment="1">
      <alignment horizontal="center" vertical="center" shrinkToFit="1"/>
      <protection/>
    </xf>
    <xf numFmtId="0" fontId="168" fillId="0" borderId="40" xfId="62" applyFont="1" applyBorder="1" applyAlignment="1">
      <alignment horizontal="center" vertical="center" shrinkToFit="1"/>
      <protection/>
    </xf>
    <xf numFmtId="0" fontId="142" fillId="0" borderId="40" xfId="0" applyFont="1" applyBorder="1" applyAlignment="1">
      <alignment vertical="center" shrinkToFit="1"/>
    </xf>
    <xf numFmtId="0" fontId="169" fillId="0" borderId="40" xfId="62" applyFont="1" applyBorder="1" applyAlignment="1">
      <alignment horizontal="left" vertical="center" shrinkToFit="1"/>
      <protection/>
    </xf>
    <xf numFmtId="0" fontId="169" fillId="0" borderId="62" xfId="62" applyFont="1" applyBorder="1" applyAlignment="1">
      <alignment horizontal="left" vertical="center" shrinkToFit="1"/>
      <protection/>
    </xf>
    <xf numFmtId="0" fontId="170" fillId="0" borderId="49" xfId="62" applyFont="1" applyBorder="1" applyAlignment="1">
      <alignment horizontal="center" vertical="center" shrinkToFit="1"/>
      <protection/>
    </xf>
    <xf numFmtId="0" fontId="170" fillId="0" borderId="32" xfId="62" applyFont="1" applyBorder="1" applyAlignment="1">
      <alignment horizontal="center" vertical="center" shrinkToFit="1"/>
      <protection/>
    </xf>
    <xf numFmtId="0" fontId="170" fillId="0" borderId="48" xfId="62" applyFont="1" applyBorder="1" applyAlignment="1">
      <alignment horizontal="center" vertical="center" shrinkToFit="1"/>
      <protection/>
    </xf>
    <xf numFmtId="0" fontId="170" fillId="0" borderId="29" xfId="62" applyFont="1" applyBorder="1" applyAlignment="1">
      <alignment horizontal="center" vertical="center" shrinkToFit="1"/>
      <protection/>
    </xf>
    <xf numFmtId="0" fontId="170" fillId="0" borderId="44" xfId="62" applyFont="1" applyBorder="1" applyAlignment="1">
      <alignment horizontal="center" vertical="center" shrinkToFit="1"/>
      <protection/>
    </xf>
    <xf numFmtId="0" fontId="170" fillId="0" borderId="50" xfId="62" applyFont="1" applyBorder="1" applyAlignment="1">
      <alignment horizontal="center" vertical="center" shrinkToFit="1"/>
      <protection/>
    </xf>
    <xf numFmtId="0" fontId="142" fillId="0" borderId="78" xfId="62" applyFont="1" applyBorder="1" applyAlignment="1">
      <alignment horizontal="center" vertical="center" shrinkToFit="1"/>
      <protection/>
    </xf>
    <xf numFmtId="0" fontId="142" fillId="0" borderId="79" xfId="62" applyFont="1" applyBorder="1" applyAlignment="1">
      <alignment horizontal="center" vertical="center" shrinkToFit="1"/>
      <protection/>
    </xf>
    <xf numFmtId="0" fontId="142" fillId="0" borderId="80" xfId="62" applyFont="1" applyBorder="1" applyAlignment="1">
      <alignment horizontal="center" vertical="center" shrinkToFit="1"/>
      <protection/>
    </xf>
    <xf numFmtId="0" fontId="167" fillId="0" borderId="84" xfId="62" applyFont="1" applyBorder="1" applyAlignment="1">
      <alignment horizontal="center" vertical="center" shrinkToFit="1"/>
      <protection/>
    </xf>
    <xf numFmtId="0" fontId="167" fillId="0" borderId="15" xfId="0" applyFont="1" applyBorder="1" applyAlignment="1">
      <alignment horizontal="center" vertical="center" shrinkToFit="1"/>
    </xf>
    <xf numFmtId="0" fontId="160" fillId="0" borderId="81" xfId="62" applyFont="1" applyBorder="1" applyAlignment="1">
      <alignment horizontal="center" vertical="center" shrinkToFit="1"/>
      <protection/>
    </xf>
    <xf numFmtId="0" fontId="160" fillId="0" borderId="82" xfId="62" applyFont="1" applyBorder="1" applyAlignment="1">
      <alignment horizontal="center" vertical="center" shrinkToFit="1"/>
      <protection/>
    </xf>
    <xf numFmtId="0" fontId="160" fillId="0" borderId="83" xfId="62" applyFont="1" applyBorder="1" applyAlignment="1">
      <alignment horizontal="center" vertical="center" shrinkToFit="1"/>
      <protection/>
    </xf>
    <xf numFmtId="0" fontId="171" fillId="0" borderId="30" xfId="62" applyFont="1" applyBorder="1" applyAlignment="1">
      <alignment horizontal="center" vertical="center" shrinkToFit="1"/>
      <protection/>
    </xf>
    <xf numFmtId="0" fontId="171" fillId="0" borderId="40" xfId="62" applyFont="1" applyBorder="1" applyAlignment="1">
      <alignment horizontal="center" vertical="center" shrinkToFit="1"/>
      <protection/>
    </xf>
    <xf numFmtId="0" fontId="171" fillId="0" borderId="41" xfId="0" applyFont="1" applyBorder="1" applyAlignment="1">
      <alignment horizontal="center" vertical="center" shrinkToFit="1"/>
    </xf>
    <xf numFmtId="0" fontId="172" fillId="0" borderId="29" xfId="62" applyFont="1" applyBorder="1" applyAlignment="1">
      <alignment vertical="center" shrinkToFit="1"/>
      <protection/>
    </xf>
    <xf numFmtId="0" fontId="172" fillId="0" borderId="44" xfId="0" applyFont="1" applyBorder="1" applyAlignment="1">
      <alignment vertical="center" shrinkToFit="1"/>
    </xf>
    <xf numFmtId="0" fontId="172" fillId="0" borderId="88" xfId="0" applyFont="1" applyBorder="1" applyAlignment="1">
      <alignment vertical="center" shrinkToFit="1"/>
    </xf>
    <xf numFmtId="0" fontId="160" fillId="0" borderId="18" xfId="62" applyNumberFormat="1" applyFont="1" applyBorder="1" applyAlignment="1">
      <alignment horizontal="center" vertical="center" shrinkToFit="1"/>
      <protection/>
    </xf>
    <xf numFmtId="0" fontId="160" fillId="0" borderId="18" xfId="0" applyNumberFormat="1" applyFont="1" applyBorder="1" applyAlignment="1">
      <alignment horizontal="center" vertical="center" shrinkToFit="1"/>
    </xf>
    <xf numFmtId="0" fontId="173" fillId="0" borderId="31" xfId="62" applyFont="1" applyBorder="1" applyAlignment="1">
      <alignment horizontal="left" vertical="center" wrapText="1" shrinkToFit="1"/>
      <protection/>
    </xf>
    <xf numFmtId="0" fontId="173" fillId="0" borderId="85" xfId="0" applyFont="1" applyBorder="1" applyAlignment="1">
      <alignment horizontal="left" vertical="center" wrapText="1" shrinkToFit="1"/>
    </xf>
    <xf numFmtId="0" fontId="173" fillId="0" borderId="86" xfId="0" applyFont="1" applyBorder="1" applyAlignment="1">
      <alignment horizontal="left" vertical="center" wrapText="1" shrinkToFit="1"/>
    </xf>
    <xf numFmtId="0" fontId="173" fillId="0" borderId="63" xfId="0" applyFont="1" applyBorder="1" applyAlignment="1">
      <alignment horizontal="left" vertical="center" wrapText="1" shrinkToFit="1"/>
    </xf>
    <xf numFmtId="0" fontId="142" fillId="0" borderId="78" xfId="0" applyFont="1" applyBorder="1" applyAlignment="1" applyProtection="1">
      <alignment horizontal="left" vertical="center" shrinkToFit="1"/>
      <protection locked="0"/>
    </xf>
    <xf numFmtId="0" fontId="142" fillId="0" borderId="80" xfId="0" applyFont="1" applyBorder="1" applyAlignment="1" applyProtection="1">
      <alignment vertical="center" shrinkToFit="1"/>
      <protection locked="0"/>
    </xf>
    <xf numFmtId="0" fontId="142" fillId="0" borderId="78" xfId="0" applyFont="1" applyBorder="1" applyAlignment="1" applyProtection="1">
      <alignment horizontal="center" vertical="center" shrinkToFit="1"/>
      <protection locked="0"/>
    </xf>
    <xf numFmtId="0" fontId="142" fillId="0" borderId="79" xfId="0" applyFont="1" applyBorder="1" applyAlignment="1" applyProtection="1">
      <alignment horizontal="center" vertical="center" shrinkToFit="1"/>
      <protection locked="0"/>
    </xf>
    <xf numFmtId="0" fontId="142" fillId="0" borderId="87" xfId="0" applyFont="1" applyBorder="1" applyAlignment="1" applyProtection="1">
      <alignment horizontal="center" vertical="center" shrinkToFit="1"/>
      <protection locked="0"/>
    </xf>
    <xf numFmtId="0" fontId="142" fillId="0" borderId="29" xfId="0" applyFont="1" applyBorder="1" applyAlignment="1" applyProtection="1">
      <alignment horizontal="left" vertical="center" shrinkToFit="1"/>
      <protection locked="0"/>
    </xf>
    <xf numFmtId="0" fontId="142" fillId="0" borderId="50" xfId="0" applyFont="1" applyBorder="1" applyAlignment="1" applyProtection="1">
      <alignment vertical="center" shrinkToFit="1"/>
      <protection locked="0"/>
    </xf>
    <xf numFmtId="0" fontId="142" fillId="0" borderId="52" xfId="0" applyFont="1" applyBorder="1" applyAlignment="1" applyProtection="1">
      <alignment horizontal="center" vertical="center" shrinkToFit="1"/>
      <protection locked="0"/>
    </xf>
    <xf numFmtId="0" fontId="142" fillId="0" borderId="0" xfId="0" applyFont="1" applyBorder="1" applyAlignment="1" applyProtection="1">
      <alignment horizontal="center" vertical="center" shrinkToFit="1"/>
      <protection locked="0"/>
    </xf>
    <xf numFmtId="0" fontId="142" fillId="0" borderId="89" xfId="0" applyFont="1" applyBorder="1" applyAlignment="1" applyProtection="1">
      <alignment horizontal="left" vertical="center" shrinkToFit="1"/>
      <protection locked="0"/>
    </xf>
    <xf numFmtId="0" fontId="142" fillId="0" borderId="74" xfId="0" applyFont="1" applyBorder="1" applyAlignment="1" applyProtection="1">
      <alignment vertical="center" shrinkToFit="1"/>
      <protection locked="0"/>
    </xf>
    <xf numFmtId="0" fontId="142" fillId="0" borderId="89" xfId="0" applyFont="1" applyBorder="1" applyAlignment="1" applyProtection="1">
      <alignment horizontal="center" vertical="center" shrinkToFit="1"/>
      <protection locked="0"/>
    </xf>
    <xf numFmtId="0" fontId="142" fillId="0" borderId="65" xfId="0" applyFont="1" applyBorder="1" applyAlignment="1" applyProtection="1">
      <alignment horizontal="center" vertical="center" shrinkToFit="1"/>
      <protection locked="0"/>
    </xf>
    <xf numFmtId="0" fontId="150" fillId="0" borderId="90" xfId="62" applyFont="1" applyBorder="1" applyAlignment="1">
      <alignment horizontal="center" vertical="center"/>
      <protection/>
    </xf>
    <xf numFmtId="0" fontId="150" fillId="0" borderId="91" xfId="62" applyFont="1" applyBorder="1" applyAlignment="1">
      <alignment horizontal="center" vertical="center"/>
      <protection/>
    </xf>
    <xf numFmtId="0" fontId="150" fillId="0" borderId="92" xfId="62" applyFont="1" applyBorder="1" applyAlignment="1">
      <alignment horizontal="center" vertical="center"/>
      <protection/>
    </xf>
    <xf numFmtId="0" fontId="68" fillId="0" borderId="22" xfId="62" applyFont="1" applyBorder="1" applyAlignment="1">
      <alignment horizontal="center" vertical="center" shrinkToFit="1"/>
      <protection/>
    </xf>
    <xf numFmtId="0" fontId="68" fillId="0" borderId="20" xfId="62" applyFont="1" applyBorder="1" applyAlignment="1">
      <alignment horizontal="center" vertical="center" shrinkToFit="1"/>
      <protection/>
    </xf>
    <xf numFmtId="0" fontId="0" fillId="0" borderId="20" xfId="0" applyFont="1" applyBorder="1" applyAlignment="1">
      <alignment vertical="center" shrinkToFit="1"/>
    </xf>
    <xf numFmtId="0" fontId="69" fillId="0" borderId="20" xfId="62" applyFont="1" applyBorder="1" applyAlignment="1">
      <alignment horizontal="left" vertical="center" shrinkToFit="1"/>
      <protection/>
    </xf>
    <xf numFmtId="0" fontId="69" fillId="0" borderId="23" xfId="62" applyFont="1" applyBorder="1" applyAlignment="1">
      <alignment horizontal="left" vertical="center" shrinkToFit="1"/>
      <protection/>
    </xf>
    <xf numFmtId="0" fontId="10" fillId="0" borderId="15" xfId="62" applyFont="1" applyBorder="1" applyAlignment="1">
      <alignment horizontal="center" vertical="center" shrinkToFit="1"/>
      <protection/>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70" fillId="0" borderId="29" xfId="62" applyFont="1" applyBorder="1" applyAlignment="1">
      <alignment horizontal="center" vertical="center" shrinkToFit="1"/>
      <protection/>
    </xf>
    <xf numFmtId="0" fontId="0" fillId="0" borderId="44" xfId="0" applyFont="1" applyBorder="1" applyAlignment="1">
      <alignment horizontal="center" vertical="center" shrinkToFit="1"/>
    </xf>
    <xf numFmtId="0" fontId="0" fillId="0" borderId="50" xfId="0" applyFont="1" applyBorder="1" applyAlignment="1">
      <alignment horizontal="center" vertical="center" shrinkToFit="1"/>
    </xf>
    <xf numFmtId="0" fontId="71" fillId="0" borderId="31" xfId="62" applyFont="1" applyBorder="1" applyAlignment="1">
      <alignment horizontal="center" vertical="center" shrinkToFit="1"/>
      <protection/>
    </xf>
    <xf numFmtId="0" fontId="71" fillId="0" borderId="85" xfId="62" applyFont="1" applyBorder="1" applyAlignment="1">
      <alignment horizontal="center" vertical="center" shrinkToFit="1"/>
      <protection/>
    </xf>
    <xf numFmtId="0" fontId="71" fillId="0" borderId="86" xfId="0" applyFont="1" applyBorder="1" applyAlignment="1">
      <alignment horizontal="center" vertical="center" shrinkToFit="1"/>
    </xf>
    <xf numFmtId="0" fontId="18" fillId="0" borderId="89" xfId="62" applyFont="1" applyBorder="1" applyAlignment="1">
      <alignment vertical="center" shrinkToFit="1"/>
      <protection/>
    </xf>
    <xf numFmtId="0" fontId="18" fillId="0" borderId="65" xfId="0" applyFont="1" applyBorder="1" applyAlignment="1">
      <alignment vertical="center" shrinkToFit="1"/>
    </xf>
    <xf numFmtId="0" fontId="18" fillId="0" borderId="59" xfId="0" applyFont="1" applyBorder="1" applyAlignment="1">
      <alignment vertical="center" shrinkToFit="1"/>
    </xf>
    <xf numFmtId="0" fontId="72" fillId="0" borderId="49" xfId="62" applyFont="1" applyBorder="1" applyAlignment="1">
      <alignment horizontal="right" vertical="center" indent="1" shrinkToFit="1"/>
      <protection/>
    </xf>
    <xf numFmtId="0" fontId="0" fillId="0" borderId="32" xfId="0" applyFont="1" applyBorder="1" applyAlignment="1">
      <alignment horizontal="right" vertical="center" indent="1" shrinkToFit="1"/>
    </xf>
    <xf numFmtId="0" fontId="0" fillId="0" borderId="48" xfId="0" applyFont="1" applyBorder="1" applyAlignment="1">
      <alignment horizontal="right" vertical="center" indent="1" shrinkToFit="1"/>
    </xf>
    <xf numFmtId="0" fontId="0" fillId="0" borderId="29" xfId="0" applyFont="1" applyBorder="1" applyAlignment="1">
      <alignment horizontal="right" vertical="center" indent="1" shrinkToFit="1"/>
    </xf>
    <xf numFmtId="0" fontId="0" fillId="0" borderId="44" xfId="0" applyFont="1" applyBorder="1" applyAlignment="1">
      <alignment horizontal="right" vertical="center" indent="1" shrinkToFit="1"/>
    </xf>
    <xf numFmtId="0" fontId="0" fillId="0" borderId="50" xfId="0" applyFont="1" applyBorder="1" applyAlignment="1">
      <alignment horizontal="right" vertical="center" indent="1" shrinkToFit="1"/>
    </xf>
    <xf numFmtId="0" fontId="145" fillId="0" borderId="55" xfId="62" applyFont="1" applyBorder="1" applyAlignment="1">
      <alignment horizontal="center" vertical="center" wrapText="1"/>
      <protection/>
    </xf>
    <xf numFmtId="0" fontId="143" fillId="0" borderId="56" xfId="62" applyFont="1" applyBorder="1" applyAlignment="1">
      <alignment horizontal="center" vertical="center" shrinkToFit="1"/>
      <protection/>
    </xf>
    <xf numFmtId="0" fontId="143" fillId="0" borderId="56" xfId="0" applyFont="1" applyBorder="1" applyAlignment="1">
      <alignment horizontal="center" vertical="center" shrinkToFit="1"/>
    </xf>
    <xf numFmtId="0" fontId="143" fillId="0" borderId="57" xfId="0" applyFont="1" applyBorder="1" applyAlignment="1">
      <alignment horizontal="center" vertical="center" shrinkToFit="1"/>
    </xf>
    <xf numFmtId="0" fontId="72" fillId="0" borderId="18" xfId="62" applyNumberFormat="1" applyFont="1" applyBorder="1" applyAlignment="1">
      <alignment horizontal="center" vertical="center" shrinkToFit="1"/>
      <protection/>
    </xf>
    <xf numFmtId="0" fontId="72" fillId="0" borderId="18" xfId="0" applyNumberFormat="1" applyFont="1" applyBorder="1" applyAlignment="1">
      <alignment horizontal="center" vertical="center" shrinkToFit="1"/>
    </xf>
    <xf numFmtId="0" fontId="170" fillId="0" borderId="49" xfId="62" applyFont="1" applyBorder="1" applyAlignment="1">
      <alignment horizontal="right" vertical="center" indent="1" shrinkToFit="1"/>
      <protection/>
    </xf>
    <xf numFmtId="0" fontId="142" fillId="0" borderId="32" xfId="0" applyFont="1" applyBorder="1" applyAlignment="1">
      <alignment horizontal="right" vertical="center" indent="1" shrinkToFit="1"/>
    </xf>
    <xf numFmtId="0" fontId="142" fillId="0" borderId="48" xfId="0" applyFont="1" applyBorder="1" applyAlignment="1">
      <alignment horizontal="right" vertical="center" indent="1" shrinkToFit="1"/>
    </xf>
    <xf numFmtId="0" fontId="142" fillId="0" borderId="29" xfId="0" applyFont="1" applyBorder="1" applyAlignment="1">
      <alignment horizontal="right" vertical="center" indent="1" shrinkToFit="1"/>
    </xf>
    <xf numFmtId="0" fontId="142" fillId="0" borderId="44" xfId="0" applyFont="1" applyBorder="1" applyAlignment="1">
      <alignment horizontal="right" vertical="center" indent="1" shrinkToFit="1"/>
    </xf>
    <xf numFmtId="0" fontId="142" fillId="0" borderId="50" xfId="0" applyFont="1" applyBorder="1" applyAlignment="1">
      <alignment horizontal="right" vertical="center" indent="1" shrinkToFit="1"/>
    </xf>
    <xf numFmtId="0" fontId="142" fillId="0" borderId="79" xfId="0" applyFont="1" applyBorder="1" applyAlignment="1">
      <alignment horizontal="center" vertical="center" shrinkToFit="1"/>
    </xf>
    <xf numFmtId="0" fontId="142" fillId="0" borderId="80" xfId="0" applyFont="1" applyBorder="1" applyAlignment="1">
      <alignment horizontal="center" vertical="center" shrinkToFit="1"/>
    </xf>
    <xf numFmtId="0" fontId="167" fillId="0" borderId="15" xfId="62" applyFont="1" applyBorder="1" applyAlignment="1">
      <alignment horizontal="center" vertical="center" shrinkToFit="1"/>
      <protection/>
    </xf>
    <xf numFmtId="0" fontId="160" fillId="0" borderId="29" xfId="62" applyFont="1" applyBorder="1" applyAlignment="1">
      <alignment horizontal="center" vertical="center" shrinkToFit="1"/>
      <protection/>
    </xf>
    <xf numFmtId="0" fontId="142" fillId="0" borderId="44" xfId="0" applyFont="1" applyBorder="1" applyAlignment="1">
      <alignment horizontal="center" vertical="center" shrinkToFit="1"/>
    </xf>
    <xf numFmtId="0" fontId="142" fillId="0" borderId="50" xfId="0" applyFont="1" applyBorder="1" applyAlignment="1">
      <alignment horizontal="center" vertical="center" shrinkToFit="1"/>
    </xf>
    <xf numFmtId="0" fontId="170" fillId="0" borderId="18" xfId="62" applyNumberFormat="1" applyFont="1" applyBorder="1" applyAlignment="1">
      <alignment horizontal="center" vertical="center" shrinkToFit="1"/>
      <protection/>
    </xf>
    <xf numFmtId="0" fontId="170" fillId="0" borderId="18" xfId="0" applyNumberFormat="1" applyFont="1" applyBorder="1" applyAlignment="1">
      <alignment horizontal="center" vertical="center" shrinkToFit="1"/>
    </xf>
    <xf numFmtId="0" fontId="143" fillId="0" borderId="29" xfId="62" applyFont="1" applyBorder="1" applyAlignment="1">
      <alignment horizontal="center" vertical="center" shrinkToFit="1"/>
      <protection/>
    </xf>
    <xf numFmtId="0" fontId="143" fillId="0" borderId="44" xfId="62" applyFont="1" applyBorder="1" applyAlignment="1">
      <alignment horizontal="center" vertical="center" shrinkToFit="1"/>
      <protection/>
    </xf>
    <xf numFmtId="0" fontId="143" fillId="0" borderId="50" xfId="0" applyFont="1" applyBorder="1" applyAlignment="1">
      <alignment horizontal="center" vertical="center" shrinkToFit="1"/>
    </xf>
    <xf numFmtId="0" fontId="143" fillId="0" borderId="29" xfId="62" applyFont="1" applyBorder="1" applyAlignment="1">
      <alignment horizontal="center" vertical="center" wrapText="1" shrinkToFit="1"/>
      <protection/>
    </xf>
    <xf numFmtId="0" fontId="143" fillId="0" borderId="44" xfId="0" applyFont="1" applyBorder="1" applyAlignment="1">
      <alignment horizontal="center" vertical="center" shrinkToFit="1"/>
    </xf>
    <xf numFmtId="0" fontId="0" fillId="0" borderId="44" xfId="0" applyBorder="1" applyAlignment="1">
      <alignment horizontal="center" vertical="center" shrinkToFit="1"/>
    </xf>
    <xf numFmtId="0" fontId="174" fillId="45" borderId="0" xfId="62" applyFont="1" applyFill="1" applyAlignment="1">
      <alignment vertical="center" wrapText="1" shrinkToFit="1"/>
      <protection/>
    </xf>
    <xf numFmtId="0" fontId="174" fillId="45" borderId="0" xfId="62" applyFont="1" applyFill="1" applyAlignment="1">
      <alignment vertical="center" shrinkToFit="1"/>
      <protection/>
    </xf>
    <xf numFmtId="0" fontId="168" fillId="0" borderId="22" xfId="62" applyFont="1" applyBorder="1" applyAlignment="1">
      <alignment horizontal="center" vertical="center" shrinkToFit="1"/>
      <protection/>
    </xf>
    <xf numFmtId="0" fontId="168" fillId="0" borderId="20" xfId="62" applyFont="1" applyBorder="1" applyAlignment="1">
      <alignment horizontal="center" vertical="center" shrinkToFit="1"/>
      <protection/>
    </xf>
    <xf numFmtId="0" fontId="142" fillId="0" borderId="20" xfId="0" applyFont="1" applyBorder="1" applyAlignment="1">
      <alignment vertical="center" shrinkToFit="1"/>
    </xf>
    <xf numFmtId="0" fontId="169" fillId="0" borderId="20" xfId="62" applyFont="1" applyBorder="1" applyAlignment="1">
      <alignment horizontal="left" vertical="center" shrinkToFit="1"/>
      <protection/>
    </xf>
    <xf numFmtId="0" fontId="169" fillId="0" borderId="23" xfId="62" applyFont="1" applyBorder="1" applyAlignment="1">
      <alignment horizontal="left" vertical="center" shrinkToFit="1"/>
      <protection/>
    </xf>
    <xf numFmtId="0" fontId="171" fillId="0" borderId="31" xfId="62" applyFont="1" applyBorder="1" applyAlignment="1">
      <alignment horizontal="center" vertical="center" shrinkToFit="1"/>
      <protection/>
    </xf>
    <xf numFmtId="0" fontId="171" fillId="0" borderId="85" xfId="62" applyFont="1" applyBorder="1" applyAlignment="1">
      <alignment horizontal="center" vertical="center" shrinkToFit="1"/>
      <protection/>
    </xf>
    <xf numFmtId="0" fontId="171" fillId="0" borderId="86" xfId="0" applyFont="1" applyBorder="1" applyAlignment="1">
      <alignment horizontal="center" vertical="center" shrinkToFit="1"/>
    </xf>
    <xf numFmtId="0" fontId="172" fillId="0" borderId="89" xfId="62" applyFont="1" applyBorder="1" applyAlignment="1">
      <alignment vertical="center" shrinkToFit="1"/>
      <protection/>
    </xf>
    <xf numFmtId="0" fontId="172" fillId="0" borderId="65" xfId="0" applyFont="1" applyBorder="1" applyAlignment="1">
      <alignment vertical="center" shrinkToFit="1"/>
    </xf>
    <xf numFmtId="0" fontId="172" fillId="0" borderId="59" xfId="0" applyFont="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3 2" xfId="64"/>
    <cellStyle name="標準_2002県統一ナンバー一覧" xfId="65"/>
    <cellStyle name="Followed Hyperlink" xfId="66"/>
    <cellStyle name="良い" xfId="67"/>
  </cellStyles>
  <dxfs count="1027">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FFC000"/>
        </patternFill>
      </fill>
    </dxf>
    <dxf>
      <fill>
        <patternFill>
          <bgColor rgb="FF92D050"/>
        </patternFill>
      </fill>
    </dxf>
    <dxf>
      <fill>
        <patternFill>
          <bgColor rgb="FF0070C0"/>
        </patternFill>
      </fill>
    </dxf>
    <dxf>
      <fill>
        <patternFill>
          <bgColor rgb="FF0070C0"/>
        </patternFill>
      </fill>
    </dxf>
    <dxf>
      <fill>
        <patternFill>
          <bgColor rgb="FF92D050"/>
        </patternFill>
      </fill>
    </dxf>
    <dxf>
      <fill>
        <patternFill>
          <bgColor rgb="FFFFFF99"/>
        </patternFill>
      </fill>
    </dxf>
    <dxf>
      <font>
        <color theme="0"/>
      </font>
    </dxf>
    <dxf>
      <fill>
        <patternFill>
          <bgColor rgb="FFFFFF99"/>
        </patternFill>
      </fill>
    </dxf>
    <dxf>
      <font>
        <b/>
        <i/>
        <color indexed="9"/>
      </font>
      <fill>
        <patternFill>
          <bgColor indexed="53"/>
        </patternFill>
      </fill>
    </dxf>
    <dxf>
      <font>
        <b val="0"/>
        <i val="0"/>
        <color auto="1"/>
      </font>
      <fill>
        <patternFill patternType="none">
          <bgColor indexed="65"/>
        </patternFill>
      </fill>
    </dxf>
    <dxf>
      <font>
        <color theme="0"/>
      </font>
      <fill>
        <patternFill>
          <bgColor rgb="FFFF0000"/>
        </patternFill>
      </fill>
    </dxf>
    <dxf>
      <font>
        <color theme="0"/>
      </font>
      <fill>
        <patternFill>
          <bgColor rgb="FFFF0000"/>
        </patternFill>
      </fill>
    </dxf>
    <dxf>
      <font>
        <color auto="1"/>
      </font>
      <fill>
        <patternFill>
          <bgColor theme="0"/>
        </patternFill>
      </fill>
    </dxf>
    <dxf>
      <font>
        <b/>
        <i/>
        <color rgb="FF0070C0"/>
      </font>
      <fill>
        <patternFill>
          <bgColor rgb="FFFFFF00"/>
        </patternFill>
      </fill>
    </dxf>
    <dxf>
      <font>
        <color theme="0"/>
      </font>
    </dxf>
    <dxf>
      <font>
        <color theme="0"/>
      </font>
      <border/>
    </dxf>
    <dxf>
      <font>
        <b/>
        <i/>
        <color rgb="FF0070C0"/>
      </font>
      <fill>
        <patternFill>
          <bgColor rgb="FFFFFF00"/>
        </patternFill>
      </fill>
      <border/>
    </dxf>
    <dxf>
      <font>
        <color auto="1"/>
      </font>
      <fill>
        <patternFill>
          <bgColor theme="0"/>
        </patternFill>
      </fill>
      <border/>
    </dxf>
    <dxf>
      <font>
        <color theme="0"/>
      </font>
      <fill>
        <patternFill>
          <bgColor rgb="FFFF0000"/>
        </patternFill>
      </fill>
      <border/>
    </dxf>
    <dxf>
      <font>
        <b val="0"/>
        <i val="0"/>
        <color auto="1"/>
      </font>
      <fill>
        <patternFill patternType="none">
          <bgColor indexed="65"/>
        </patternFill>
      </fill>
      <border/>
    </dxf>
    <dxf>
      <font>
        <b/>
        <i/>
        <color rgb="FFFFFFFF"/>
      </font>
      <fill>
        <patternFill>
          <bgColor rgb="FFFF66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581025</xdr:colOff>
      <xdr:row>4</xdr:row>
      <xdr:rowOff>190500</xdr:rowOff>
    </xdr:from>
    <xdr:to>
      <xdr:col>19</xdr:col>
      <xdr:colOff>123825</xdr:colOff>
      <xdr:row>24</xdr:row>
      <xdr:rowOff>295275</xdr:rowOff>
    </xdr:to>
    <xdr:sp>
      <xdr:nvSpPr>
        <xdr:cNvPr id="1" name="角丸四角形 1"/>
        <xdr:cNvSpPr>
          <a:spLocks/>
        </xdr:cNvSpPr>
      </xdr:nvSpPr>
      <xdr:spPr>
        <a:xfrm>
          <a:off x="7315200" y="1066800"/>
          <a:ext cx="3790950" cy="5734050"/>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参加納付書の入力（記入）について</a:t>
          </a:r>
          <a:r>
            <a:rPr lang="en-US" cap="none" sz="1400" b="1"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参加料納付書</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①学校情報入力シートから呼び出しています。</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②日付は直接入力してください。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領収証</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「参加納付書」に入力したデータはそのまま領収証に反映しますので、領収証側への入力は不要です。</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＜プリントアウト＞</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範囲指定がしてありますので、「参加納付書・領収証」のみが印刷されますが、念のため印刷前に印刷プレビューでご確認ください。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プリントアウト後、責任者の欄に押印しご提出ください。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00"/>
              </a:solidFill>
            </a:rPr>
            <a:t>※</a:t>
          </a:r>
          <a:r>
            <a:rPr lang="en-US" cap="none" sz="1100" b="0" i="0" u="none" baseline="0">
              <a:solidFill>
                <a:srgbClr val="FFFF00"/>
              </a:solidFill>
              <a:latin typeface="ＭＳ Ｐゴシック"/>
              <a:ea typeface="ＭＳ Ｐゴシック"/>
              <a:cs typeface="ＭＳ Ｐゴシック"/>
            </a:rPr>
            <a:t>うまく入力できない、誤入力になる場合はお手数ですが、別シート「手書き用」をご利用ください。</a:t>
          </a:r>
          <a:r>
            <a:rPr lang="en-US" cap="none" sz="1100" b="0" i="0" u="none" baseline="0">
              <a:solidFill>
                <a:srgbClr val="FFFF00"/>
              </a:solidFill>
            </a:rPr>
            <a:t>
</a:t>
          </a:r>
          <a:r>
            <a:rPr lang="en-US" cap="none" sz="1100" b="0" i="0" u="none" baseline="0">
              <a:solidFill>
                <a:srgbClr val="FFFF00"/>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76200</xdr:rowOff>
    </xdr:from>
    <xdr:to>
      <xdr:col>3</xdr:col>
      <xdr:colOff>561975</xdr:colOff>
      <xdr:row>0</xdr:row>
      <xdr:rowOff>333375</xdr:rowOff>
    </xdr:to>
    <xdr:sp>
      <xdr:nvSpPr>
        <xdr:cNvPr id="1" name="テキスト ボックス 1"/>
        <xdr:cNvSpPr txBox="1">
          <a:spLocks noChangeArrowheads="1"/>
        </xdr:cNvSpPr>
      </xdr:nvSpPr>
      <xdr:spPr>
        <a:xfrm>
          <a:off x="695325" y="76200"/>
          <a:ext cx="1562100" cy="257175"/>
        </a:xfrm>
        <a:prstGeom prst="rect">
          <a:avLst/>
        </a:prstGeom>
        <a:solidFill>
          <a:srgbClr val="99CC00"/>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１号様式の印刷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520;&#19978;&#38306;&#20418;&#12501;&#12449;&#12452;&#12523;\&#38968;&#22478;&#20013;\&#38520;&#19978;&#37096;\&#22320;&#21306;&#22823;&#20250;\&#38520;&#19978;&#36984;&#25163;&#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学校"/>
      <sheetName val="中学選手一覧"/>
      <sheetName val="中学男子⇒プロへ"/>
      <sheetName val="中学女子⇒プロへ"/>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性">
      <sharedItems containsString="0" containsBlank="1" count="1">
        <m/>
      </sharedItems>
    </cacheField>
    <cacheField name="種目NO">
      <sharedItems containsString="0" containsBlank="1" count="1">
        <m/>
      </sharedItems>
    </cacheField>
    <cacheField name="種目名">
      <sharedItems containsMixedTypes="0"/>
    </cacheField>
    <cacheField name="記録">
      <sharedItems containsMixedTypes="0"/>
    </cacheField>
    <cacheField name="大会名">
      <sharedItems containsMixedTypes="0"/>
    </cacheField>
    <cacheField name="ナンバーカード">
      <sharedItems containsMixedTypes="0"/>
    </cacheField>
    <cacheField name="氏名">
      <sharedItems containsMixedTypes="0"/>
    </cacheField>
    <cacheField name="年">
      <sharedItems containsMixedTypes="0"/>
    </cacheField>
    <cacheField name="ふりがな">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1" cacheId="2" applyNumberFormats="0" applyBorderFormats="0" applyFontFormats="0" applyPatternFormats="0" applyAlignmentFormats="0" applyWidthHeightFormats="0" dataCaption="データ" showMissing="1" preserveFormatting="1" useAutoFormatting="1" rowGrandTotals="0" itemPrintTitles="1" compactData="0" updatedVersion="2" indent="0" showMemberPropertyTips="1">
  <location ref="C252:E254" firstHeaderRow="1" firstDataRow="2" firstDataCol="1"/>
  <pivotFields count="9">
    <pivotField axis="axisCol" compact="0" outline="0" subtotalTop="0" showAll="0">
      <items count="2">
        <item x="0"/>
        <item t="default"/>
      </items>
    </pivotField>
    <pivotField axis="axisRow" compact="0" outline="0" subtotalTop="0" showAll="0">
      <items count="2">
        <item x="0"/>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1"/>
  </rowFields>
  <rowItems count="1">
    <i>
      <x/>
    </i>
  </rowItems>
  <colFields count="1">
    <field x="0"/>
  </colFields>
  <colItems count="2">
    <i>
      <x/>
    </i>
    <i t="grand">
      <x/>
    </i>
  </colItems>
  <dataFields count="1">
    <dataField name="データの個数 / 氏名" fld="6"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51"/>
  <sheetViews>
    <sheetView showGridLines="0" showRowColHeaders="0" zoomScalePageLayoutView="0" workbookViewId="0" topLeftCell="A1">
      <pane ySplit="7" topLeftCell="A8" activePane="bottomLeft" state="frozen"/>
      <selection pane="topLeft" activeCell="A1" sqref="A1"/>
      <selection pane="bottomLeft" activeCell="D4" sqref="D4:E4"/>
    </sheetView>
  </sheetViews>
  <sheetFormatPr defaultColWidth="0" defaultRowHeight="13.5"/>
  <cols>
    <col min="1" max="1" width="1.875" style="0" customWidth="1"/>
    <col min="2" max="2" width="9.00390625" style="0" customWidth="1"/>
    <col min="3" max="3" width="13.625" style="0" customWidth="1"/>
    <col min="4" max="4" width="26.50390625" style="0" customWidth="1"/>
    <col min="5" max="5" width="15.25390625" style="0" customWidth="1"/>
    <col min="6" max="6" width="13.625" style="0" customWidth="1"/>
    <col min="7" max="7" width="26.50390625" style="0" customWidth="1"/>
    <col min="8" max="8" width="15.25390625" style="0" customWidth="1"/>
    <col min="9" max="14" width="9.00390625" style="0" customWidth="1"/>
    <col min="15" max="16384" width="0" style="0" hidden="1" customWidth="1"/>
  </cols>
  <sheetData>
    <row r="1" ht="13.5">
      <c r="D1" t="s">
        <v>187</v>
      </c>
    </row>
    <row r="2" spans="3:8" ht="22.5" customHeight="1">
      <c r="C2" s="65" t="s">
        <v>38</v>
      </c>
      <c r="D2" s="462" t="s">
        <v>803</v>
      </c>
      <c r="E2" s="463"/>
      <c r="F2" s="467" t="s">
        <v>319</v>
      </c>
      <c r="G2" s="468"/>
      <c r="H2" s="468"/>
    </row>
    <row r="3" spans="3:8" ht="22.5" customHeight="1">
      <c r="C3" s="65" t="s">
        <v>37</v>
      </c>
      <c r="D3" s="464">
        <v>42930</v>
      </c>
      <c r="E3" s="463"/>
      <c r="F3" s="469"/>
      <c r="G3" s="468"/>
      <c r="H3" s="468"/>
    </row>
    <row r="4" spans="3:8" ht="22.5" customHeight="1">
      <c r="C4" s="65" t="s">
        <v>39</v>
      </c>
      <c r="D4" s="465" t="s">
        <v>512</v>
      </c>
      <c r="E4" s="465"/>
      <c r="F4" s="384"/>
      <c r="G4" s="466"/>
      <c r="H4" s="466"/>
    </row>
    <row r="5" ht="14.25" thickBot="1"/>
    <row r="6" spans="2:8" ht="24">
      <c r="B6" s="76"/>
      <c r="C6" s="75" t="s">
        <v>40</v>
      </c>
      <c r="D6" s="70"/>
      <c r="E6" s="71" t="s">
        <v>42</v>
      </c>
      <c r="F6" s="72" t="s">
        <v>41</v>
      </c>
      <c r="G6" s="73"/>
      <c r="H6" s="74" t="s">
        <v>42</v>
      </c>
    </row>
    <row r="7" spans="2:8" ht="18" thickBot="1">
      <c r="B7" s="76"/>
      <c r="C7" s="79" t="s">
        <v>11</v>
      </c>
      <c r="D7" s="80" t="s">
        <v>43</v>
      </c>
      <c r="E7" s="80" t="s">
        <v>44</v>
      </c>
      <c r="F7" s="81" t="s">
        <v>11</v>
      </c>
      <c r="G7" s="81" t="s">
        <v>43</v>
      </c>
      <c r="H7" s="82" t="s">
        <v>44</v>
      </c>
    </row>
    <row r="8" spans="2:8" ht="21">
      <c r="B8" s="76"/>
      <c r="C8" s="210">
        <v>1</v>
      </c>
      <c r="D8" s="78" t="s">
        <v>150</v>
      </c>
      <c r="E8" s="104"/>
      <c r="F8" s="213">
        <v>1</v>
      </c>
      <c r="G8" s="214" t="s">
        <v>150</v>
      </c>
      <c r="H8" s="217"/>
    </row>
    <row r="9" spans="2:10" ht="21">
      <c r="B9" s="77"/>
      <c r="C9" s="211">
        <v>2</v>
      </c>
      <c r="D9" s="66" t="s">
        <v>322</v>
      </c>
      <c r="E9" s="103"/>
      <c r="F9" s="215">
        <v>2</v>
      </c>
      <c r="G9" s="216" t="s">
        <v>151</v>
      </c>
      <c r="H9" s="218"/>
      <c r="J9" s="83" t="s">
        <v>320</v>
      </c>
    </row>
    <row r="10" spans="2:10" ht="21">
      <c r="B10" s="77"/>
      <c r="C10" s="211">
        <v>3</v>
      </c>
      <c r="D10" s="66" t="s">
        <v>151</v>
      </c>
      <c r="E10" s="103"/>
      <c r="F10" s="215">
        <v>3</v>
      </c>
      <c r="G10" s="216" t="s">
        <v>152</v>
      </c>
      <c r="H10" s="218"/>
      <c r="J10" s="84" t="s">
        <v>321</v>
      </c>
    </row>
    <row r="11" spans="2:8" ht="21">
      <c r="B11" s="77"/>
      <c r="C11" s="211">
        <v>4</v>
      </c>
      <c r="D11" s="66" t="s">
        <v>152</v>
      </c>
      <c r="E11" s="103"/>
      <c r="F11" s="215">
        <v>4</v>
      </c>
      <c r="G11" s="216" t="s">
        <v>153</v>
      </c>
      <c r="H11" s="218"/>
    </row>
    <row r="12" spans="2:8" ht="21">
      <c r="B12" s="77"/>
      <c r="C12" s="211">
        <v>5</v>
      </c>
      <c r="D12" s="66" t="s">
        <v>153</v>
      </c>
      <c r="E12" s="103"/>
      <c r="F12" s="215">
        <v>5</v>
      </c>
      <c r="G12" s="216" t="s">
        <v>155</v>
      </c>
      <c r="H12" s="218"/>
    </row>
    <row r="13" spans="2:10" ht="21">
      <c r="B13" s="77"/>
      <c r="C13" s="211">
        <v>6</v>
      </c>
      <c r="D13" s="66" t="s">
        <v>154</v>
      </c>
      <c r="E13" s="103"/>
      <c r="F13" s="215">
        <v>6</v>
      </c>
      <c r="G13" s="216" t="s">
        <v>149</v>
      </c>
      <c r="H13" s="218"/>
      <c r="J13" s="83"/>
    </row>
    <row r="14" spans="2:10" ht="21">
      <c r="B14" s="77"/>
      <c r="C14" s="211">
        <v>7</v>
      </c>
      <c r="D14" s="66" t="s">
        <v>155</v>
      </c>
      <c r="E14" s="103"/>
      <c r="F14" s="215">
        <v>7</v>
      </c>
      <c r="G14" s="216" t="s">
        <v>164</v>
      </c>
      <c r="H14" s="218"/>
      <c r="J14" s="84"/>
    </row>
    <row r="15" spans="2:10" ht="21">
      <c r="B15" s="77"/>
      <c r="C15" s="211">
        <v>8</v>
      </c>
      <c r="D15" s="66" t="s">
        <v>149</v>
      </c>
      <c r="E15" s="103"/>
      <c r="F15" s="215">
        <v>8</v>
      </c>
      <c r="G15" s="216" t="s">
        <v>158</v>
      </c>
      <c r="H15" s="218"/>
      <c r="J15" s="84"/>
    </row>
    <row r="16" spans="2:10" ht="21">
      <c r="B16" s="77"/>
      <c r="C16" s="211">
        <v>9</v>
      </c>
      <c r="D16" s="66" t="s">
        <v>156</v>
      </c>
      <c r="E16" s="103"/>
      <c r="F16" s="215">
        <v>9</v>
      </c>
      <c r="G16" s="216" t="s">
        <v>160</v>
      </c>
      <c r="H16" s="218"/>
      <c r="J16" s="84"/>
    </row>
    <row r="17" spans="2:10" ht="21">
      <c r="B17" s="77"/>
      <c r="C17" s="211">
        <v>10</v>
      </c>
      <c r="D17" s="66" t="s">
        <v>157</v>
      </c>
      <c r="E17" s="103"/>
      <c r="F17" s="215">
        <v>10</v>
      </c>
      <c r="G17" s="216" t="s">
        <v>161</v>
      </c>
      <c r="H17" s="218"/>
      <c r="J17" s="84"/>
    </row>
    <row r="18" spans="2:10" ht="21">
      <c r="B18" s="77"/>
      <c r="C18" s="211">
        <v>11</v>
      </c>
      <c r="D18" s="66" t="s">
        <v>158</v>
      </c>
      <c r="E18" s="103"/>
      <c r="F18" s="215">
        <v>11</v>
      </c>
      <c r="G18" s="216" t="s">
        <v>162</v>
      </c>
      <c r="H18" s="218"/>
      <c r="J18" s="84"/>
    </row>
    <row r="19" spans="2:8" ht="21">
      <c r="B19" s="77"/>
      <c r="C19" s="211">
        <v>12</v>
      </c>
      <c r="D19" s="66" t="s">
        <v>159</v>
      </c>
      <c r="E19" s="103"/>
      <c r="F19" s="215">
        <v>12</v>
      </c>
      <c r="G19" s="216" t="s">
        <v>163</v>
      </c>
      <c r="H19" s="218">
        <v>6</v>
      </c>
    </row>
    <row r="20" spans="2:8" ht="21">
      <c r="B20" s="77"/>
      <c r="C20" s="211">
        <v>13</v>
      </c>
      <c r="D20" s="66" t="s">
        <v>160</v>
      </c>
      <c r="E20" s="103"/>
      <c r="F20" s="215">
        <v>13</v>
      </c>
      <c r="G20" s="216"/>
      <c r="H20" s="218"/>
    </row>
    <row r="21" spans="2:8" ht="21">
      <c r="B21" s="77"/>
      <c r="C21" s="211">
        <v>14</v>
      </c>
      <c r="D21" s="66" t="s">
        <v>161</v>
      </c>
      <c r="E21" s="103"/>
      <c r="F21" s="215">
        <v>14</v>
      </c>
      <c r="G21" s="216"/>
      <c r="H21" s="218"/>
    </row>
    <row r="22" spans="2:8" ht="21">
      <c r="B22" s="77"/>
      <c r="C22" s="211">
        <v>15</v>
      </c>
      <c r="D22" s="66" t="s">
        <v>162</v>
      </c>
      <c r="E22" s="103"/>
      <c r="F22" s="215">
        <v>15</v>
      </c>
      <c r="G22" s="216"/>
      <c r="H22" s="218"/>
    </row>
    <row r="23" spans="2:8" ht="21">
      <c r="B23" s="77"/>
      <c r="C23" s="211">
        <v>16</v>
      </c>
      <c r="D23" s="66" t="s">
        <v>163</v>
      </c>
      <c r="E23" s="103">
        <v>6</v>
      </c>
      <c r="F23" s="215">
        <v>16</v>
      </c>
      <c r="G23" s="216"/>
      <c r="H23" s="218"/>
    </row>
    <row r="24" spans="2:8" ht="21">
      <c r="B24" s="77"/>
      <c r="C24" s="211">
        <v>17</v>
      </c>
      <c r="D24" s="66"/>
      <c r="E24" s="103"/>
      <c r="F24" s="215">
        <v>17</v>
      </c>
      <c r="G24" s="216"/>
      <c r="H24" s="217"/>
    </row>
    <row r="25" spans="2:8" ht="21">
      <c r="B25" s="77"/>
      <c r="C25" s="211">
        <v>18</v>
      </c>
      <c r="D25" s="66"/>
      <c r="E25" s="103"/>
      <c r="F25" s="215">
        <v>18</v>
      </c>
      <c r="G25" s="216"/>
      <c r="H25" s="217"/>
    </row>
    <row r="26" spans="2:8" ht="21">
      <c r="B26" s="77"/>
      <c r="C26" s="211">
        <v>19</v>
      </c>
      <c r="D26" s="66"/>
      <c r="E26" s="103"/>
      <c r="F26" s="215">
        <v>19</v>
      </c>
      <c r="G26" s="216"/>
      <c r="H26" s="217"/>
    </row>
    <row r="27" spans="2:8" ht="21">
      <c r="B27" s="77"/>
      <c r="C27" s="211">
        <v>20</v>
      </c>
      <c r="D27" s="66"/>
      <c r="E27" s="103"/>
      <c r="F27" s="215">
        <v>20</v>
      </c>
      <c r="G27" s="216"/>
      <c r="H27" s="218"/>
    </row>
    <row r="28" spans="2:8" ht="21">
      <c r="B28" s="77"/>
      <c r="C28" s="211">
        <v>21</v>
      </c>
      <c r="D28" s="66"/>
      <c r="E28" s="103"/>
      <c r="F28" s="215">
        <v>21</v>
      </c>
      <c r="G28" s="216"/>
      <c r="H28" s="218"/>
    </row>
    <row r="29" spans="2:8" ht="21">
      <c r="B29" s="77"/>
      <c r="C29" s="211">
        <v>22</v>
      </c>
      <c r="D29" s="66"/>
      <c r="E29" s="103"/>
      <c r="F29" s="215">
        <v>22</v>
      </c>
      <c r="G29" s="216"/>
      <c r="H29" s="218"/>
    </row>
    <row r="30" spans="2:8" ht="21">
      <c r="B30" s="77"/>
      <c r="C30" s="211">
        <v>23</v>
      </c>
      <c r="D30" s="66"/>
      <c r="E30" s="103"/>
      <c r="F30" s="215">
        <v>23</v>
      </c>
      <c r="G30" s="216"/>
      <c r="H30" s="218"/>
    </row>
    <row r="31" spans="2:8" ht="21">
      <c r="B31" s="77"/>
      <c r="C31" s="211">
        <v>24</v>
      </c>
      <c r="D31" s="66"/>
      <c r="E31" s="103"/>
      <c r="F31" s="215">
        <v>24</v>
      </c>
      <c r="G31" s="216"/>
      <c r="H31" s="218"/>
    </row>
    <row r="32" spans="2:8" ht="21">
      <c r="B32" s="77"/>
      <c r="C32" s="211">
        <v>25</v>
      </c>
      <c r="D32" s="66"/>
      <c r="E32" s="103"/>
      <c r="F32" s="215">
        <v>25</v>
      </c>
      <c r="G32" s="216"/>
      <c r="H32" s="218"/>
    </row>
    <row r="33" spans="2:8" ht="21">
      <c r="B33" s="77"/>
      <c r="C33" s="211">
        <v>26</v>
      </c>
      <c r="D33" s="66"/>
      <c r="E33" s="103"/>
      <c r="F33" s="215">
        <v>26</v>
      </c>
      <c r="G33" s="216"/>
      <c r="H33" s="218"/>
    </row>
    <row r="34" spans="2:8" ht="21">
      <c r="B34" s="77"/>
      <c r="C34" s="211">
        <v>27</v>
      </c>
      <c r="D34" s="66"/>
      <c r="E34" s="103"/>
      <c r="F34" s="215">
        <v>27</v>
      </c>
      <c r="G34" s="216"/>
      <c r="H34" s="218"/>
    </row>
    <row r="35" spans="2:8" ht="21">
      <c r="B35" s="77"/>
      <c r="C35" s="211">
        <v>28</v>
      </c>
      <c r="D35" s="66"/>
      <c r="E35" s="103"/>
      <c r="F35" s="215">
        <v>28</v>
      </c>
      <c r="G35" s="216"/>
      <c r="H35" s="218"/>
    </row>
    <row r="36" spans="2:8" ht="21">
      <c r="B36" s="77"/>
      <c r="C36" s="211">
        <v>29</v>
      </c>
      <c r="D36" s="66"/>
      <c r="E36" s="103"/>
      <c r="F36" s="215">
        <v>29</v>
      </c>
      <c r="G36" s="216"/>
      <c r="H36" s="218"/>
    </row>
    <row r="37" spans="2:8" ht="21">
      <c r="B37" s="77"/>
      <c r="C37" s="211">
        <v>30</v>
      </c>
      <c r="D37" s="66"/>
      <c r="E37" s="103"/>
      <c r="F37" s="215">
        <v>30</v>
      </c>
      <c r="G37" s="216"/>
      <c r="H37" s="218"/>
    </row>
    <row r="38" spans="2:8" ht="21">
      <c r="B38" s="77"/>
      <c r="C38" s="211">
        <v>31</v>
      </c>
      <c r="D38" s="66"/>
      <c r="E38" s="103"/>
      <c r="F38" s="215">
        <v>31</v>
      </c>
      <c r="G38" s="216"/>
      <c r="H38" s="218"/>
    </row>
    <row r="39" spans="2:8" ht="21">
      <c r="B39" s="77"/>
      <c r="C39" s="211">
        <v>32</v>
      </c>
      <c r="D39" s="66"/>
      <c r="E39" s="103"/>
      <c r="F39" s="215">
        <v>32</v>
      </c>
      <c r="G39" s="216"/>
      <c r="H39" s="218"/>
    </row>
    <row r="40" spans="2:8" ht="21">
      <c r="B40" s="77"/>
      <c r="C40" s="211">
        <v>33</v>
      </c>
      <c r="D40" s="66"/>
      <c r="E40" s="103"/>
      <c r="F40" s="215">
        <v>33</v>
      </c>
      <c r="G40" s="216"/>
      <c r="H40" s="218"/>
    </row>
    <row r="41" spans="2:8" ht="21">
      <c r="B41" s="77"/>
      <c r="C41" s="211">
        <v>34</v>
      </c>
      <c r="D41" s="66"/>
      <c r="E41" s="103"/>
      <c r="F41" s="215">
        <v>34</v>
      </c>
      <c r="G41" s="216"/>
      <c r="H41" s="218"/>
    </row>
    <row r="42" spans="2:8" ht="21">
      <c r="B42" s="77"/>
      <c r="C42" s="211">
        <v>35</v>
      </c>
      <c r="D42" s="66"/>
      <c r="E42" s="103"/>
      <c r="F42" s="215">
        <v>35</v>
      </c>
      <c r="G42" s="216"/>
      <c r="H42" s="218"/>
    </row>
    <row r="43" spans="2:8" ht="21">
      <c r="B43" s="77"/>
      <c r="C43" s="211">
        <v>36</v>
      </c>
      <c r="D43" s="66"/>
      <c r="E43" s="103"/>
      <c r="F43" s="215">
        <v>36</v>
      </c>
      <c r="G43" s="216"/>
      <c r="H43" s="218"/>
    </row>
    <row r="44" spans="2:8" ht="21">
      <c r="B44" s="76"/>
      <c r="C44" s="210">
        <v>37</v>
      </c>
      <c r="D44" s="78"/>
      <c r="E44" s="104"/>
      <c r="F44" s="213">
        <v>37</v>
      </c>
      <c r="G44" s="214"/>
      <c r="H44" s="217"/>
    </row>
    <row r="45" spans="2:8" ht="21">
      <c r="B45" s="76"/>
      <c r="C45" s="211">
        <v>38</v>
      </c>
      <c r="D45" s="66"/>
      <c r="E45" s="103"/>
      <c r="F45" s="215">
        <v>38</v>
      </c>
      <c r="G45" s="216"/>
      <c r="H45" s="218"/>
    </row>
    <row r="46" spans="2:8" ht="21">
      <c r="B46" s="76"/>
      <c r="C46" s="211">
        <v>39</v>
      </c>
      <c r="D46" s="66"/>
      <c r="E46" s="103"/>
      <c r="F46" s="215">
        <v>39</v>
      </c>
      <c r="G46" s="216"/>
      <c r="H46" s="218"/>
    </row>
    <row r="47" spans="2:8" ht="21.75" thickBot="1">
      <c r="B47" s="76"/>
      <c r="C47" s="212">
        <v>40</v>
      </c>
      <c r="D47" s="69"/>
      <c r="E47" s="105"/>
      <c r="F47" s="219">
        <v>40</v>
      </c>
      <c r="G47" s="220"/>
      <c r="H47" s="221"/>
    </row>
    <row r="48" spans="3:8" ht="13.5">
      <c r="C48" s="64"/>
      <c r="D48" s="64"/>
      <c r="E48" s="64"/>
      <c r="F48" s="64"/>
      <c r="G48" s="64"/>
      <c r="H48" s="64"/>
    </row>
    <row r="49" spans="3:8" ht="13.5">
      <c r="C49" s="64"/>
      <c r="D49" s="64"/>
      <c r="E49" s="64"/>
      <c r="F49" s="64"/>
      <c r="G49" s="64"/>
      <c r="H49" s="64"/>
    </row>
    <row r="50" spans="3:8" ht="13.5">
      <c r="C50" s="64"/>
      <c r="D50" s="64"/>
      <c r="E50" s="64"/>
      <c r="F50" s="64"/>
      <c r="G50" s="64"/>
      <c r="H50" s="64"/>
    </row>
    <row r="51" spans="3:8" ht="13.5">
      <c r="C51" s="64"/>
      <c r="D51" s="64"/>
      <c r="E51" s="64"/>
      <c r="F51" s="64"/>
      <c r="G51" s="64"/>
      <c r="H51" s="64"/>
    </row>
  </sheetData>
  <sheetProtection password="DC59" sheet="1"/>
  <mergeCells count="5">
    <mergeCell ref="D2:E2"/>
    <mergeCell ref="D3:E3"/>
    <mergeCell ref="D4:E4"/>
    <mergeCell ref="G4:H4"/>
    <mergeCell ref="F2:H3"/>
  </mergeCells>
  <dataValidations count="2">
    <dataValidation allowBlank="1" showInputMessage="1" showErrorMessage="1" imeMode="on" sqref="G8:G47 D8:D47"/>
    <dataValidation type="whole" allowBlank="1" showInputMessage="1" showErrorMessage="1" imeMode="off" sqref="H8:H47 E8:E47">
      <formula1>0</formula1>
      <formula2>100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78" r:id="rId1"/>
</worksheet>
</file>

<file path=xl/worksheets/sheet10.xml><?xml version="1.0" encoding="utf-8"?>
<worksheet xmlns="http://schemas.openxmlformats.org/spreadsheetml/2006/main" xmlns:r="http://schemas.openxmlformats.org/officeDocument/2006/relationships">
  <dimension ref="A2:Q705"/>
  <sheetViews>
    <sheetView showGridLines="0" showRowColHeaders="0" showZeros="0" zoomScalePageLayoutView="0" workbookViewId="0" topLeftCell="A1">
      <pane ySplit="5" topLeftCell="A6" activePane="bottomLeft" state="frozen"/>
      <selection pane="topLeft" activeCell="A1" sqref="A1"/>
      <selection pane="bottomLeft" activeCell="E11" sqref="E11:G12"/>
    </sheetView>
  </sheetViews>
  <sheetFormatPr defaultColWidth="0" defaultRowHeight="13.5" zeroHeight="1"/>
  <cols>
    <col min="1" max="1" width="9.00390625" style="289" customWidth="1"/>
    <col min="2" max="2" width="10.875" style="289" customWidth="1"/>
    <col min="3" max="3" width="3.875" style="289" customWidth="1"/>
    <col min="4" max="4" width="8.125" style="289" customWidth="1"/>
    <col min="5" max="5" width="4.875" style="289" customWidth="1"/>
    <col min="6" max="6" width="5.75390625" style="289" customWidth="1"/>
    <col min="7" max="7" width="11.125" style="289" customWidth="1"/>
    <col min="8" max="8" width="6.50390625" style="289" bestFit="1" customWidth="1"/>
    <col min="9" max="9" width="3.125" style="289" customWidth="1"/>
    <col min="10" max="10" width="7.125" style="289" customWidth="1"/>
    <col min="11" max="11" width="5.25390625" style="289" customWidth="1"/>
    <col min="12" max="12" width="4.375" style="289" customWidth="1"/>
    <col min="13" max="13" width="9.125" style="289" customWidth="1"/>
    <col min="14" max="14" width="4.75390625" style="289" customWidth="1"/>
    <col min="15" max="15" width="13.50390625" style="289" customWidth="1"/>
    <col min="16" max="16" width="5.625" style="289" customWidth="1"/>
    <col min="17" max="16384" width="0" style="289" hidden="1" customWidth="1"/>
  </cols>
  <sheetData>
    <row r="1" ht="13.5"/>
    <row r="2" spans="1:15" ht="27.75" customHeight="1">
      <c r="A2" s="625" t="s">
        <v>289</v>
      </c>
      <c r="B2" s="623" t="s">
        <v>242</v>
      </c>
      <c r="C2" s="624"/>
      <c r="D2" s="457" t="s">
        <v>241</v>
      </c>
      <c r="E2" s="320"/>
      <c r="F2" s="320"/>
      <c r="G2" s="320"/>
      <c r="H2" s="320"/>
      <c r="I2" s="320"/>
      <c r="J2" s="320"/>
      <c r="K2" s="320"/>
      <c r="L2" s="320"/>
      <c r="M2" s="320"/>
      <c r="N2" s="320"/>
      <c r="O2" s="320"/>
    </row>
    <row r="3" spans="1:15" ht="27.75" customHeight="1">
      <c r="A3" s="625"/>
      <c r="B3" s="624"/>
      <c r="C3" s="624"/>
      <c r="D3" s="457" t="s">
        <v>510</v>
      </c>
      <c r="E3" s="320"/>
      <c r="F3" s="320"/>
      <c r="G3" s="320"/>
      <c r="H3" s="320"/>
      <c r="I3" s="320"/>
      <c r="J3" s="320"/>
      <c r="K3" s="320"/>
      <c r="L3" s="320"/>
      <c r="M3" s="320"/>
      <c r="N3" s="320"/>
      <c r="O3" s="320"/>
    </row>
    <row r="4" spans="1:15" ht="20.25" customHeight="1">
      <c r="A4" s="625"/>
      <c r="B4" s="624"/>
      <c r="C4" s="624"/>
      <c r="D4" s="457" t="s">
        <v>511</v>
      </c>
      <c r="E4" s="320"/>
      <c r="F4" s="320"/>
      <c r="G4" s="320"/>
      <c r="H4" s="320"/>
      <c r="I4" s="320"/>
      <c r="J4" s="320"/>
      <c r="K4" s="320"/>
      <c r="L4" s="320"/>
      <c r="M4" s="320"/>
      <c r="N4" s="320"/>
      <c r="O4" s="320"/>
    </row>
    <row r="5" spans="5:6" ht="13.5">
      <c r="E5" s="301"/>
      <c r="F5" s="301"/>
    </row>
    <row r="6" spans="2:15" ht="21" customHeight="1">
      <c r="B6" s="330">
        <v>1</v>
      </c>
      <c r="D6" s="601" t="s">
        <v>200</v>
      </c>
      <c r="E6" s="602"/>
      <c r="F6" s="602"/>
      <c r="G6" s="602"/>
      <c r="K6" s="289" t="s">
        <v>188</v>
      </c>
      <c r="L6" s="290"/>
      <c r="M6" s="291"/>
      <c r="N6" s="292"/>
      <c r="O6" s="288"/>
    </row>
    <row r="7" spans="2:15" ht="21" customHeight="1">
      <c r="B7" s="324" t="s">
        <v>248</v>
      </c>
      <c r="L7" s="293"/>
      <c r="M7" s="294"/>
      <c r="N7" s="295" t="s">
        <v>189</v>
      </c>
      <c r="O7" s="310" t="s">
        <v>210</v>
      </c>
    </row>
    <row r="8" spans="15:16" ht="6" customHeight="1" thickBot="1">
      <c r="O8" s="291"/>
      <c r="P8" s="296"/>
    </row>
    <row r="9" spans="4:17" ht="22.5">
      <c r="D9" s="328" t="s">
        <v>201</v>
      </c>
      <c r="E9" s="575" t="s">
        <v>190</v>
      </c>
      <c r="F9" s="576"/>
      <c r="G9" s="576"/>
      <c r="H9" s="576"/>
      <c r="I9" s="576"/>
      <c r="J9" s="576"/>
      <c r="K9" s="576"/>
      <c r="L9" s="576"/>
      <c r="M9" s="576"/>
      <c r="N9" s="576"/>
      <c r="O9" s="577"/>
      <c r="P9" s="297"/>
      <c r="Q9" s="297"/>
    </row>
    <row r="10" spans="2:15" ht="33.75" customHeight="1">
      <c r="B10" s="329" t="str">
        <f>IF(H10="()　","データなし","")</f>
        <v>データなし</v>
      </c>
      <c r="D10" s="303" t="s">
        <v>191</v>
      </c>
      <c r="E10" s="580" t="s">
        <v>195</v>
      </c>
      <c r="F10" s="581"/>
      <c r="G10" s="582"/>
      <c r="H10" s="578" t="str">
        <f>"("&amp;VLOOKUP(B6,'申込入力シート'!$B$5:$T$24,6,FALSE)&amp;")　"&amp;VLOOKUP(B6,'申込入力シート'!$B$5:$T$24,7,FALSE)</f>
        <v>()　</v>
      </c>
      <c r="I10" s="578"/>
      <c r="J10" s="578"/>
      <c r="K10" s="578"/>
      <c r="L10" s="578"/>
      <c r="M10" s="578"/>
      <c r="N10" s="578"/>
      <c r="O10" s="579"/>
    </row>
    <row r="11" spans="4:15" ht="15.75" customHeight="1">
      <c r="D11" s="553" t="s">
        <v>202</v>
      </c>
      <c r="E11" s="555">
        <f>VLOOKUP(B6,'申込入力シート'!$B$5:$T$24,2,FALSE)</f>
        <v>0</v>
      </c>
      <c r="F11" s="556"/>
      <c r="G11" s="557"/>
      <c r="H11" s="304" t="s">
        <v>192</v>
      </c>
      <c r="I11" s="561">
        <f>VLOOKUP(B6,'申込入力シート'!$B$5:$T$24,5,FALSE)</f>
        <v>0</v>
      </c>
      <c r="J11" s="562"/>
      <c r="K11" s="562"/>
      <c r="L11" s="562"/>
      <c r="M11" s="563"/>
      <c r="N11" s="567" t="s">
        <v>196</v>
      </c>
      <c r="O11" s="569" t="str">
        <f>VLOOKUP(B6,'申込入力シート'!$B$5:$T$24,4,FALSE)&amp;"年"</f>
        <v>年</v>
      </c>
    </row>
    <row r="12" spans="4:16" ht="37.5" customHeight="1">
      <c r="D12" s="554"/>
      <c r="E12" s="558"/>
      <c r="F12" s="559"/>
      <c r="G12" s="560"/>
      <c r="H12" s="305" t="s">
        <v>9</v>
      </c>
      <c r="I12" s="564">
        <f>VLOOKUP(B6,'申込入力シート'!$B$5:$T$24,3,FALSE)</f>
        <v>0</v>
      </c>
      <c r="J12" s="565"/>
      <c r="K12" s="565"/>
      <c r="L12" s="565"/>
      <c r="M12" s="566"/>
      <c r="N12" s="568"/>
      <c r="O12" s="570"/>
      <c r="P12" s="296"/>
    </row>
    <row r="13" spans="4:15" ht="13.5">
      <c r="D13" s="609" t="s">
        <v>193</v>
      </c>
      <c r="E13" s="603" t="s">
        <v>197</v>
      </c>
      <c r="F13" s="610"/>
      <c r="G13" s="611"/>
      <c r="H13" s="603" t="s">
        <v>198</v>
      </c>
      <c r="I13" s="604"/>
      <c r="J13" s="604"/>
      <c r="K13" s="604"/>
      <c r="L13" s="604"/>
      <c r="M13" s="604"/>
      <c r="N13" s="604"/>
      <c r="O13" s="605"/>
    </row>
    <row r="14" spans="4:15" ht="33.75" customHeight="1">
      <c r="D14" s="554"/>
      <c r="E14" s="595">
        <f>'学校情報入力シート'!$D$4</f>
        <v>0</v>
      </c>
      <c r="F14" s="596"/>
      <c r="G14" s="597"/>
      <c r="H14" s="606" t="str">
        <f>'学校情報入力シート'!$D$5&amp;"　"&amp;'学校情報入力シート'!$D$6</f>
        <v>　</v>
      </c>
      <c r="I14" s="607"/>
      <c r="J14" s="607"/>
      <c r="K14" s="607"/>
      <c r="L14" s="607"/>
      <c r="M14" s="607"/>
      <c r="N14" s="607"/>
      <c r="O14" s="608"/>
    </row>
    <row r="15" spans="4:15" ht="13.5">
      <c r="D15" s="553" t="s">
        <v>203</v>
      </c>
      <c r="E15" s="598" t="s">
        <v>209</v>
      </c>
      <c r="F15" s="598"/>
      <c r="G15" s="599"/>
      <c r="H15" s="598" t="s">
        <v>204</v>
      </c>
      <c r="I15" s="599"/>
      <c r="J15" s="599"/>
      <c r="K15" s="599"/>
      <c r="L15" s="599"/>
      <c r="M15" s="598" t="s">
        <v>199</v>
      </c>
      <c r="N15" s="599"/>
      <c r="O15" s="600"/>
    </row>
    <row r="16" spans="4:15" ht="33.75" customHeight="1" thickBot="1">
      <c r="D16" s="593"/>
      <c r="E16" s="571">
        <f>VLOOKUP(B6,'申込入力シート'!$B$5:$T$24,8,FALSE)</f>
        <v>0</v>
      </c>
      <c r="F16" s="571"/>
      <c r="G16" s="572"/>
      <c r="H16" s="583" t="str">
        <f>VLOOKUP(B6,'申込入力シート'!$B$5:$T$24,9,FALSE)&amp;" "&amp;VLOOKUP(B6,'申込入力シート'!$B$5:$T$24,10,FALSE)</f>
        <v> </v>
      </c>
      <c r="I16" s="584"/>
      <c r="J16" s="584"/>
      <c r="K16" s="584"/>
      <c r="L16" s="585"/>
      <c r="M16" s="583" t="str">
        <f>VLOOKUP(B6,'申込入力シート'!$B$5:$T$24,11,FALSE)&amp;" "&amp;VLOOKUP(B6,'申込入力シート'!$B$5:$T$24,12,FALSE)</f>
        <v> </v>
      </c>
      <c r="N16" s="584"/>
      <c r="O16" s="586"/>
    </row>
    <row r="17" spans="4:15" ht="19.5" customHeight="1">
      <c r="D17" s="593"/>
      <c r="E17" s="306" t="s">
        <v>214</v>
      </c>
      <c r="F17" s="302"/>
      <c r="G17" s="162"/>
      <c r="H17" s="299"/>
      <c r="I17" s="163"/>
      <c r="J17" s="163"/>
      <c r="K17" s="163"/>
      <c r="L17" s="163"/>
      <c r="M17" s="299"/>
      <c r="N17" s="163"/>
      <c r="O17" s="76"/>
    </row>
    <row r="18" spans="4:15" ht="18" customHeight="1">
      <c r="D18" s="593"/>
      <c r="E18" s="587" t="s">
        <v>208</v>
      </c>
      <c r="F18" s="308" t="s">
        <v>4</v>
      </c>
      <c r="G18" s="613"/>
      <c r="H18" s="614"/>
      <c r="I18" s="573" t="s">
        <v>206</v>
      </c>
      <c r="J18" s="573"/>
      <c r="K18" s="590"/>
      <c r="L18" s="591"/>
      <c r="M18" s="591"/>
      <c r="N18" s="591"/>
      <c r="O18" s="592"/>
    </row>
    <row r="19" spans="4:15" ht="18" customHeight="1">
      <c r="D19" s="593"/>
      <c r="E19" s="588"/>
      <c r="F19" s="307" t="s">
        <v>245</v>
      </c>
      <c r="G19" s="615"/>
      <c r="H19" s="616"/>
      <c r="I19" s="574" t="s">
        <v>207</v>
      </c>
      <c r="J19" s="574"/>
      <c r="K19" s="619"/>
      <c r="L19" s="620"/>
      <c r="M19" s="620"/>
      <c r="N19" s="620"/>
      <c r="O19" s="388" t="s">
        <v>244</v>
      </c>
    </row>
    <row r="20" spans="4:15" ht="18" customHeight="1">
      <c r="D20" s="593"/>
      <c r="E20" s="587" t="s">
        <v>205</v>
      </c>
      <c r="F20" s="308" t="s">
        <v>4</v>
      </c>
      <c r="G20" s="613"/>
      <c r="H20" s="614"/>
      <c r="I20" s="573" t="s">
        <v>206</v>
      </c>
      <c r="J20" s="573"/>
      <c r="K20" s="590"/>
      <c r="L20" s="591"/>
      <c r="M20" s="591"/>
      <c r="N20" s="591"/>
      <c r="O20" s="592"/>
    </row>
    <row r="21" spans="4:15" ht="18" customHeight="1" thickBot="1">
      <c r="D21" s="594"/>
      <c r="E21" s="589"/>
      <c r="F21" s="309" t="s">
        <v>245</v>
      </c>
      <c r="G21" s="617"/>
      <c r="H21" s="618"/>
      <c r="I21" s="612" t="s">
        <v>207</v>
      </c>
      <c r="J21" s="612"/>
      <c r="K21" s="621"/>
      <c r="L21" s="622"/>
      <c r="M21" s="622"/>
      <c r="N21" s="622"/>
      <c r="O21" s="389" t="s">
        <v>244</v>
      </c>
    </row>
    <row r="22" spans="4:15" ht="19.5" customHeight="1">
      <c r="D22" s="298"/>
      <c r="E22" s="299"/>
      <c r="F22" s="299"/>
      <c r="G22" s="311" t="s">
        <v>252</v>
      </c>
      <c r="H22" s="299"/>
      <c r="I22" s="299"/>
      <c r="J22" s="296"/>
      <c r="K22" s="300"/>
      <c r="L22" s="300"/>
      <c r="M22" s="300"/>
      <c r="N22" s="602" t="s">
        <v>194</v>
      </c>
      <c r="O22" s="602"/>
    </row>
    <row r="23" spans="4:15" ht="104.25" customHeight="1">
      <c r="D23" s="298"/>
      <c r="E23" s="299"/>
      <c r="F23" s="299"/>
      <c r="G23" s="299"/>
      <c r="H23" s="299"/>
      <c r="I23" s="299"/>
      <c r="J23" s="296"/>
      <c r="K23" s="300"/>
      <c r="L23" s="300"/>
      <c r="M23" s="300"/>
      <c r="N23" s="299"/>
      <c r="O23" s="299"/>
    </row>
    <row r="24" spans="2:15" ht="21" customHeight="1">
      <c r="B24" s="330">
        <v>1</v>
      </c>
      <c r="D24" s="601" t="s">
        <v>200</v>
      </c>
      <c r="E24" s="602"/>
      <c r="F24" s="602"/>
      <c r="G24" s="602"/>
      <c r="K24" s="289" t="s">
        <v>188</v>
      </c>
      <c r="L24" s="290"/>
      <c r="M24" s="291"/>
      <c r="N24" s="292"/>
      <c r="O24" s="288"/>
    </row>
    <row r="25" spans="2:15" ht="21" customHeight="1">
      <c r="B25" s="324" t="s">
        <v>246</v>
      </c>
      <c r="L25" s="293"/>
      <c r="M25" s="294"/>
      <c r="N25" s="295" t="s">
        <v>189</v>
      </c>
      <c r="O25" s="310" t="s">
        <v>210</v>
      </c>
    </row>
    <row r="26" spans="15:16" ht="6" customHeight="1" thickBot="1">
      <c r="O26" s="291"/>
      <c r="P26" s="296"/>
    </row>
    <row r="27" spans="4:17" ht="22.5">
      <c r="D27" s="328" t="s">
        <v>201</v>
      </c>
      <c r="E27" s="575" t="s">
        <v>190</v>
      </c>
      <c r="F27" s="576"/>
      <c r="G27" s="576"/>
      <c r="H27" s="576"/>
      <c r="I27" s="576"/>
      <c r="J27" s="576"/>
      <c r="K27" s="576"/>
      <c r="L27" s="576"/>
      <c r="M27" s="576"/>
      <c r="N27" s="576"/>
      <c r="O27" s="577"/>
      <c r="P27" s="297"/>
      <c r="Q27" s="297"/>
    </row>
    <row r="28" spans="2:15" ht="33.75" customHeight="1">
      <c r="B28" s="329" t="str">
        <f>IF(H28="()　","データなし","")</f>
        <v>データなし</v>
      </c>
      <c r="D28" s="303" t="s">
        <v>191</v>
      </c>
      <c r="E28" s="580" t="s">
        <v>195</v>
      </c>
      <c r="F28" s="581"/>
      <c r="G28" s="582"/>
      <c r="H28" s="578" t="str">
        <f>"("&amp;VLOOKUP(B24,'申込入力シート'!$B$5:$T$24,13,FALSE)&amp;")　"&amp;VLOOKUP(B24,'申込入力シート'!$B$5:$T$24,14,FALSE)</f>
        <v>()　</v>
      </c>
      <c r="I28" s="578"/>
      <c r="J28" s="578"/>
      <c r="K28" s="578"/>
      <c r="L28" s="578"/>
      <c r="M28" s="578"/>
      <c r="N28" s="578"/>
      <c r="O28" s="579"/>
    </row>
    <row r="29" spans="4:15" ht="15.75" customHeight="1">
      <c r="D29" s="553" t="s">
        <v>202</v>
      </c>
      <c r="E29" s="555">
        <f>VLOOKUP(B24,'申込入力シート'!$B$5:$T$24,2,FALSE)</f>
        <v>0</v>
      </c>
      <c r="F29" s="556"/>
      <c r="G29" s="557"/>
      <c r="H29" s="304" t="s">
        <v>3</v>
      </c>
      <c r="I29" s="561">
        <f>VLOOKUP(B24,'申込入力シート'!$B$5:$T$24,5,FALSE)</f>
        <v>0</v>
      </c>
      <c r="J29" s="562"/>
      <c r="K29" s="562"/>
      <c r="L29" s="562"/>
      <c r="M29" s="563"/>
      <c r="N29" s="567" t="s">
        <v>196</v>
      </c>
      <c r="O29" s="569" t="str">
        <f>VLOOKUP(B24,'申込入力シート'!$B$5:$T$24,4,FALSE)&amp;"年"</f>
        <v>年</v>
      </c>
    </row>
    <row r="30" spans="4:16" ht="37.5" customHeight="1">
      <c r="D30" s="554"/>
      <c r="E30" s="558"/>
      <c r="F30" s="559"/>
      <c r="G30" s="560"/>
      <c r="H30" s="305" t="s">
        <v>9</v>
      </c>
      <c r="I30" s="564">
        <f>VLOOKUP(B24,'申込入力シート'!$B$5:$T$24,3,FALSE)</f>
        <v>0</v>
      </c>
      <c r="J30" s="565"/>
      <c r="K30" s="565"/>
      <c r="L30" s="565"/>
      <c r="M30" s="566"/>
      <c r="N30" s="568"/>
      <c r="O30" s="570"/>
      <c r="P30" s="296"/>
    </row>
    <row r="31" spans="4:15" ht="13.5">
      <c r="D31" s="609" t="s">
        <v>193</v>
      </c>
      <c r="E31" s="603" t="s">
        <v>197</v>
      </c>
      <c r="F31" s="610"/>
      <c r="G31" s="611"/>
      <c r="H31" s="603" t="s">
        <v>198</v>
      </c>
      <c r="I31" s="604"/>
      <c r="J31" s="604"/>
      <c r="K31" s="604"/>
      <c r="L31" s="604"/>
      <c r="M31" s="604"/>
      <c r="N31" s="604"/>
      <c r="O31" s="605"/>
    </row>
    <row r="32" spans="4:15" ht="33.75" customHeight="1">
      <c r="D32" s="554"/>
      <c r="E32" s="595">
        <f>'学校情報入力シート'!$D$4</f>
        <v>0</v>
      </c>
      <c r="F32" s="596"/>
      <c r="G32" s="597"/>
      <c r="H32" s="606" t="str">
        <f>'学校情報入力シート'!$D$5&amp;"　"&amp;'学校情報入力シート'!$D$6</f>
        <v>　</v>
      </c>
      <c r="I32" s="607"/>
      <c r="J32" s="607"/>
      <c r="K32" s="607"/>
      <c r="L32" s="607"/>
      <c r="M32" s="607"/>
      <c r="N32" s="607"/>
      <c r="O32" s="608"/>
    </row>
    <row r="33" spans="4:15" ht="13.5">
      <c r="D33" s="553" t="s">
        <v>203</v>
      </c>
      <c r="E33" s="598" t="s">
        <v>209</v>
      </c>
      <c r="F33" s="598"/>
      <c r="G33" s="599"/>
      <c r="H33" s="598" t="s">
        <v>204</v>
      </c>
      <c r="I33" s="599"/>
      <c r="J33" s="599"/>
      <c r="K33" s="599"/>
      <c r="L33" s="599"/>
      <c r="M33" s="598" t="s">
        <v>199</v>
      </c>
      <c r="N33" s="599"/>
      <c r="O33" s="600"/>
    </row>
    <row r="34" spans="4:15" ht="33.75" customHeight="1" thickBot="1">
      <c r="D34" s="593"/>
      <c r="E34" s="571">
        <f>VLOOKUP(B24,'申込入力シート'!$B$5:$T$24,15,FALSE)</f>
        <v>0</v>
      </c>
      <c r="F34" s="571"/>
      <c r="G34" s="572"/>
      <c r="H34" s="583" t="str">
        <f>VLOOKUP(B24,'申込入力シート'!$B$5:$T$24,16,FALSE)&amp;" "&amp;VLOOKUP(B24,'申込入力シート'!$B$5:$T$24,17,FALSE)</f>
        <v> </v>
      </c>
      <c r="I34" s="584"/>
      <c r="J34" s="584"/>
      <c r="K34" s="584"/>
      <c r="L34" s="585"/>
      <c r="M34" s="583" t="str">
        <f>VLOOKUP(B24,'申込入力シート'!$B$5:$T$24,18,FALSE)&amp;" "&amp;VLOOKUP(B24,'申込入力シート'!$B$5:$T$24,19,FALSE)</f>
        <v> </v>
      </c>
      <c r="N34" s="584"/>
      <c r="O34" s="586"/>
    </row>
    <row r="35" spans="4:15" ht="19.5" customHeight="1">
      <c r="D35" s="593"/>
      <c r="E35" s="306" t="s">
        <v>214</v>
      </c>
      <c r="F35" s="302"/>
      <c r="G35" s="162"/>
      <c r="H35" s="299"/>
      <c r="I35" s="163"/>
      <c r="J35" s="163"/>
      <c r="K35" s="163"/>
      <c r="L35" s="163"/>
      <c r="M35" s="299"/>
      <c r="N35" s="163"/>
      <c r="O35" s="76"/>
    </row>
    <row r="36" spans="4:15" ht="18" customHeight="1">
      <c r="D36" s="593"/>
      <c r="E36" s="587" t="s">
        <v>208</v>
      </c>
      <c r="F36" s="308" t="s">
        <v>4</v>
      </c>
      <c r="G36" s="613"/>
      <c r="H36" s="614"/>
      <c r="I36" s="573" t="s">
        <v>206</v>
      </c>
      <c r="J36" s="573"/>
      <c r="K36" s="590"/>
      <c r="L36" s="591"/>
      <c r="M36" s="591"/>
      <c r="N36" s="591"/>
      <c r="O36" s="592"/>
    </row>
    <row r="37" spans="4:15" ht="18" customHeight="1">
      <c r="D37" s="593"/>
      <c r="E37" s="588"/>
      <c r="F37" s="307" t="s">
        <v>6</v>
      </c>
      <c r="G37" s="615"/>
      <c r="H37" s="616"/>
      <c r="I37" s="574" t="s">
        <v>207</v>
      </c>
      <c r="J37" s="574"/>
      <c r="K37" s="619"/>
      <c r="L37" s="620"/>
      <c r="M37" s="620"/>
      <c r="N37" s="620"/>
      <c r="O37" s="388" t="s">
        <v>244</v>
      </c>
    </row>
    <row r="38" spans="4:15" ht="18" customHeight="1">
      <c r="D38" s="593"/>
      <c r="E38" s="587" t="s">
        <v>205</v>
      </c>
      <c r="F38" s="308" t="s">
        <v>4</v>
      </c>
      <c r="G38" s="613"/>
      <c r="H38" s="614"/>
      <c r="I38" s="573" t="s">
        <v>206</v>
      </c>
      <c r="J38" s="573"/>
      <c r="K38" s="590"/>
      <c r="L38" s="591"/>
      <c r="M38" s="591"/>
      <c r="N38" s="591"/>
      <c r="O38" s="592"/>
    </row>
    <row r="39" spans="4:15" ht="18" customHeight="1" thickBot="1">
      <c r="D39" s="594"/>
      <c r="E39" s="589"/>
      <c r="F39" s="309" t="s">
        <v>6</v>
      </c>
      <c r="G39" s="617"/>
      <c r="H39" s="618"/>
      <c r="I39" s="612" t="s">
        <v>207</v>
      </c>
      <c r="J39" s="612"/>
      <c r="K39" s="621"/>
      <c r="L39" s="622"/>
      <c r="M39" s="622"/>
      <c r="N39" s="622"/>
      <c r="O39" s="389" t="s">
        <v>244</v>
      </c>
    </row>
    <row r="40" spans="4:15" ht="19.5" customHeight="1">
      <c r="D40" s="298"/>
      <c r="E40" s="299"/>
      <c r="F40" s="299"/>
      <c r="G40" s="311" t="s">
        <v>249</v>
      </c>
      <c r="H40" s="299"/>
      <c r="I40" s="299"/>
      <c r="J40" s="296"/>
      <c r="K40" s="300"/>
      <c r="L40" s="300"/>
      <c r="M40" s="300"/>
      <c r="N40" s="602" t="s">
        <v>194</v>
      </c>
      <c r="O40" s="602"/>
    </row>
    <row r="41" spans="2:15" ht="21" customHeight="1">
      <c r="B41" s="330">
        <v>2</v>
      </c>
      <c r="D41" s="601" t="s">
        <v>200</v>
      </c>
      <c r="E41" s="602"/>
      <c r="F41" s="602"/>
      <c r="G41" s="602"/>
      <c r="K41" s="289" t="s">
        <v>188</v>
      </c>
      <c r="L41" s="290"/>
      <c r="M41" s="291"/>
      <c r="N41" s="292"/>
      <c r="O41" s="288"/>
    </row>
    <row r="42" spans="2:15" ht="21" customHeight="1">
      <c r="B42" s="324" t="s">
        <v>247</v>
      </c>
      <c r="L42" s="293"/>
      <c r="M42" s="294"/>
      <c r="N42" s="295" t="s">
        <v>189</v>
      </c>
      <c r="O42" s="310" t="s">
        <v>210</v>
      </c>
    </row>
    <row r="43" spans="15:16" ht="6" customHeight="1" thickBot="1">
      <c r="O43" s="291"/>
      <c r="P43" s="296"/>
    </row>
    <row r="44" spans="4:17" ht="22.5">
      <c r="D44" s="328" t="s">
        <v>201</v>
      </c>
      <c r="E44" s="575" t="s">
        <v>190</v>
      </c>
      <c r="F44" s="576"/>
      <c r="G44" s="576"/>
      <c r="H44" s="576"/>
      <c r="I44" s="576"/>
      <c r="J44" s="576"/>
      <c r="K44" s="576"/>
      <c r="L44" s="576"/>
      <c r="M44" s="576"/>
      <c r="N44" s="576"/>
      <c r="O44" s="577"/>
      <c r="P44" s="297"/>
      <c r="Q44" s="297"/>
    </row>
    <row r="45" spans="2:15" ht="33.75" customHeight="1">
      <c r="B45" s="329" t="str">
        <f>IF(H45="()　","データなし","")</f>
        <v>データなし</v>
      </c>
      <c r="D45" s="303" t="s">
        <v>191</v>
      </c>
      <c r="E45" s="580" t="s">
        <v>195</v>
      </c>
      <c r="F45" s="581"/>
      <c r="G45" s="582"/>
      <c r="H45" s="578" t="str">
        <f>"("&amp;VLOOKUP(B41,'申込入力シート'!$B$5:$T$24,6,FALSE)&amp;")　"&amp;VLOOKUP(B41,'申込入力シート'!$B$5:$T$24,7,FALSE)</f>
        <v>()　</v>
      </c>
      <c r="I45" s="578"/>
      <c r="J45" s="578"/>
      <c r="K45" s="578"/>
      <c r="L45" s="578"/>
      <c r="M45" s="578"/>
      <c r="N45" s="578"/>
      <c r="O45" s="579"/>
    </row>
    <row r="46" spans="4:15" ht="15.75" customHeight="1">
      <c r="D46" s="553" t="s">
        <v>202</v>
      </c>
      <c r="E46" s="555">
        <f>VLOOKUP(B41,'申込入力シート'!$B$5:$T$24,2,FALSE)</f>
        <v>0</v>
      </c>
      <c r="F46" s="556"/>
      <c r="G46" s="557"/>
      <c r="H46" s="304" t="s">
        <v>3</v>
      </c>
      <c r="I46" s="561">
        <f>VLOOKUP(B41,'申込入力シート'!$B$5:$T$24,5,FALSE)</f>
        <v>0</v>
      </c>
      <c r="J46" s="562"/>
      <c r="K46" s="562"/>
      <c r="L46" s="562"/>
      <c r="M46" s="563"/>
      <c r="N46" s="567" t="s">
        <v>196</v>
      </c>
      <c r="O46" s="569" t="str">
        <f>VLOOKUP(B41,'申込入力シート'!$B$5:$T$24,4,FALSE)&amp;"年"</f>
        <v>年</v>
      </c>
    </row>
    <row r="47" spans="4:16" ht="37.5" customHeight="1">
      <c r="D47" s="554"/>
      <c r="E47" s="558"/>
      <c r="F47" s="559"/>
      <c r="G47" s="560"/>
      <c r="H47" s="305" t="s">
        <v>9</v>
      </c>
      <c r="I47" s="564">
        <f>VLOOKUP(B41,'申込入力シート'!$B$5:$T$24,3,FALSE)</f>
        <v>0</v>
      </c>
      <c r="J47" s="565"/>
      <c r="K47" s="565"/>
      <c r="L47" s="565"/>
      <c r="M47" s="566"/>
      <c r="N47" s="568"/>
      <c r="O47" s="570"/>
      <c r="P47" s="296"/>
    </row>
    <row r="48" spans="4:15" ht="13.5">
      <c r="D48" s="609" t="s">
        <v>193</v>
      </c>
      <c r="E48" s="603" t="s">
        <v>197</v>
      </c>
      <c r="F48" s="610"/>
      <c r="G48" s="611"/>
      <c r="H48" s="603" t="s">
        <v>198</v>
      </c>
      <c r="I48" s="604"/>
      <c r="J48" s="604"/>
      <c r="K48" s="604"/>
      <c r="L48" s="604"/>
      <c r="M48" s="604"/>
      <c r="N48" s="604"/>
      <c r="O48" s="605"/>
    </row>
    <row r="49" spans="4:15" ht="33.75" customHeight="1">
      <c r="D49" s="554"/>
      <c r="E49" s="595">
        <f>'学校情報入力シート'!$D$4</f>
        <v>0</v>
      </c>
      <c r="F49" s="596"/>
      <c r="G49" s="597"/>
      <c r="H49" s="606" t="str">
        <f>'学校情報入力シート'!$D$5&amp;"　"&amp;'学校情報入力シート'!$D$6</f>
        <v>　</v>
      </c>
      <c r="I49" s="607"/>
      <c r="J49" s="607"/>
      <c r="K49" s="607"/>
      <c r="L49" s="607"/>
      <c r="M49" s="607"/>
      <c r="N49" s="607"/>
      <c r="O49" s="608"/>
    </row>
    <row r="50" spans="4:15" ht="13.5">
      <c r="D50" s="553" t="s">
        <v>203</v>
      </c>
      <c r="E50" s="598" t="s">
        <v>209</v>
      </c>
      <c r="F50" s="598"/>
      <c r="G50" s="599"/>
      <c r="H50" s="598" t="s">
        <v>204</v>
      </c>
      <c r="I50" s="599"/>
      <c r="J50" s="599"/>
      <c r="K50" s="599"/>
      <c r="L50" s="599"/>
      <c r="M50" s="598" t="s">
        <v>199</v>
      </c>
      <c r="N50" s="599"/>
      <c r="O50" s="600"/>
    </row>
    <row r="51" spans="4:15" ht="33.75" customHeight="1" thickBot="1">
      <c r="D51" s="593"/>
      <c r="E51" s="571">
        <f>VLOOKUP(B41,'申込入力シート'!$B$5:$T$24,8,FALSE)</f>
        <v>0</v>
      </c>
      <c r="F51" s="571"/>
      <c r="G51" s="572"/>
      <c r="H51" s="583" t="str">
        <f>VLOOKUP(B41,'申込入力シート'!$B$5:$T$24,9,FALSE)&amp;" "&amp;VLOOKUP(B41,'申込入力シート'!$B$5:$T$24,10,FALSE)</f>
        <v> </v>
      </c>
      <c r="I51" s="584"/>
      <c r="J51" s="584"/>
      <c r="K51" s="584"/>
      <c r="L51" s="585"/>
      <c r="M51" s="583" t="str">
        <f>VLOOKUP(B41,'申込入力シート'!$B$5:$T$24,11,FALSE)&amp;" "&amp;VLOOKUP(B41,'申込入力シート'!$B$5:$T$24,12,FALSE)</f>
        <v> </v>
      </c>
      <c r="N51" s="584"/>
      <c r="O51" s="586"/>
    </row>
    <row r="52" spans="4:15" ht="19.5" customHeight="1">
      <c r="D52" s="593"/>
      <c r="E52" s="306" t="s">
        <v>214</v>
      </c>
      <c r="F52" s="302"/>
      <c r="G52" s="162"/>
      <c r="H52" s="299"/>
      <c r="I52" s="163"/>
      <c r="J52" s="163"/>
      <c r="K52" s="163"/>
      <c r="L52" s="163"/>
      <c r="M52" s="299"/>
      <c r="N52" s="163"/>
      <c r="O52" s="76"/>
    </row>
    <row r="53" spans="4:15" ht="18" customHeight="1">
      <c r="D53" s="593"/>
      <c r="E53" s="587" t="s">
        <v>208</v>
      </c>
      <c r="F53" s="308" t="s">
        <v>4</v>
      </c>
      <c r="G53" s="613"/>
      <c r="H53" s="614"/>
      <c r="I53" s="573" t="s">
        <v>206</v>
      </c>
      <c r="J53" s="573"/>
      <c r="K53" s="590"/>
      <c r="L53" s="591"/>
      <c r="M53" s="591"/>
      <c r="N53" s="591"/>
      <c r="O53" s="592"/>
    </row>
    <row r="54" spans="4:15" ht="18" customHeight="1">
      <c r="D54" s="593"/>
      <c r="E54" s="588"/>
      <c r="F54" s="307" t="s">
        <v>245</v>
      </c>
      <c r="G54" s="615"/>
      <c r="H54" s="616"/>
      <c r="I54" s="574" t="s">
        <v>207</v>
      </c>
      <c r="J54" s="574"/>
      <c r="K54" s="619"/>
      <c r="L54" s="620"/>
      <c r="M54" s="620"/>
      <c r="N54" s="620"/>
      <c r="O54" s="388" t="s">
        <v>244</v>
      </c>
    </row>
    <row r="55" spans="4:15" ht="18" customHeight="1">
      <c r="D55" s="593"/>
      <c r="E55" s="587" t="s">
        <v>205</v>
      </c>
      <c r="F55" s="308" t="s">
        <v>4</v>
      </c>
      <c r="G55" s="613"/>
      <c r="H55" s="614"/>
      <c r="I55" s="573" t="s">
        <v>206</v>
      </c>
      <c r="J55" s="573"/>
      <c r="K55" s="590"/>
      <c r="L55" s="591"/>
      <c r="M55" s="591"/>
      <c r="N55" s="591"/>
      <c r="O55" s="592"/>
    </row>
    <row r="56" spans="4:15" ht="18" customHeight="1" thickBot="1">
      <c r="D56" s="594"/>
      <c r="E56" s="589"/>
      <c r="F56" s="309" t="s">
        <v>245</v>
      </c>
      <c r="G56" s="617"/>
      <c r="H56" s="618"/>
      <c r="I56" s="612" t="s">
        <v>207</v>
      </c>
      <c r="J56" s="612"/>
      <c r="K56" s="621"/>
      <c r="L56" s="622"/>
      <c r="M56" s="622"/>
      <c r="N56" s="622"/>
      <c r="O56" s="389" t="s">
        <v>244</v>
      </c>
    </row>
    <row r="57" spans="4:15" ht="19.5" customHeight="1">
      <c r="D57" s="298"/>
      <c r="E57" s="299"/>
      <c r="F57" s="299"/>
      <c r="G57" s="311" t="s">
        <v>250</v>
      </c>
      <c r="H57" s="299"/>
      <c r="I57" s="299"/>
      <c r="J57" s="296"/>
      <c r="K57" s="300"/>
      <c r="L57" s="300"/>
      <c r="M57" s="300"/>
      <c r="N57" s="602" t="s">
        <v>194</v>
      </c>
      <c r="O57" s="602"/>
    </row>
    <row r="58" spans="4:15" ht="104.25" customHeight="1">
      <c r="D58" s="298"/>
      <c r="E58" s="299"/>
      <c r="F58" s="299"/>
      <c r="G58" s="299"/>
      <c r="H58" s="299"/>
      <c r="I58" s="299"/>
      <c r="J58" s="296"/>
      <c r="K58" s="300"/>
      <c r="L58" s="300"/>
      <c r="M58" s="300"/>
      <c r="N58" s="299"/>
      <c r="O58" s="299"/>
    </row>
    <row r="59" spans="2:15" ht="21" customHeight="1">
      <c r="B59" s="330">
        <v>2</v>
      </c>
      <c r="D59" s="601" t="s">
        <v>200</v>
      </c>
      <c r="E59" s="602"/>
      <c r="F59" s="602"/>
      <c r="G59" s="602"/>
      <c r="K59" s="289" t="s">
        <v>188</v>
      </c>
      <c r="L59" s="290"/>
      <c r="M59" s="291"/>
      <c r="N59" s="292"/>
      <c r="O59" s="288"/>
    </row>
    <row r="60" spans="2:15" ht="21" customHeight="1">
      <c r="B60" s="324" t="s">
        <v>246</v>
      </c>
      <c r="L60" s="293"/>
      <c r="M60" s="294"/>
      <c r="N60" s="295" t="s">
        <v>189</v>
      </c>
      <c r="O60" s="310" t="s">
        <v>210</v>
      </c>
    </row>
    <row r="61" spans="15:16" ht="6" customHeight="1" thickBot="1">
      <c r="O61" s="291"/>
      <c r="P61" s="296"/>
    </row>
    <row r="62" spans="4:17" ht="22.5">
      <c r="D62" s="328" t="s">
        <v>201</v>
      </c>
      <c r="E62" s="575" t="s">
        <v>190</v>
      </c>
      <c r="F62" s="576"/>
      <c r="G62" s="576"/>
      <c r="H62" s="576"/>
      <c r="I62" s="576"/>
      <c r="J62" s="576"/>
      <c r="K62" s="576"/>
      <c r="L62" s="576"/>
      <c r="M62" s="576"/>
      <c r="N62" s="576"/>
      <c r="O62" s="577"/>
      <c r="P62" s="297"/>
      <c r="Q62" s="297"/>
    </row>
    <row r="63" spans="2:15" ht="33.75" customHeight="1">
      <c r="B63" s="329" t="str">
        <f>IF(H63="()　","データなし","")</f>
        <v>データなし</v>
      </c>
      <c r="D63" s="303" t="s">
        <v>191</v>
      </c>
      <c r="E63" s="580" t="s">
        <v>195</v>
      </c>
      <c r="F63" s="581"/>
      <c r="G63" s="582"/>
      <c r="H63" s="578" t="str">
        <f>"("&amp;VLOOKUP(B59,'申込入力シート'!$B$5:$T$24,13,FALSE)&amp;")　"&amp;VLOOKUP(B59,'申込入力シート'!$B$5:$T$24,14,FALSE)</f>
        <v>()　</v>
      </c>
      <c r="I63" s="578"/>
      <c r="J63" s="578"/>
      <c r="K63" s="578"/>
      <c r="L63" s="578"/>
      <c r="M63" s="578"/>
      <c r="N63" s="578"/>
      <c r="O63" s="579"/>
    </row>
    <row r="64" spans="4:15" ht="15.75" customHeight="1">
      <c r="D64" s="553" t="s">
        <v>202</v>
      </c>
      <c r="E64" s="555">
        <f>VLOOKUP(B59,'申込入力シート'!$B$5:$T$24,2,FALSE)</f>
        <v>0</v>
      </c>
      <c r="F64" s="556"/>
      <c r="G64" s="557"/>
      <c r="H64" s="304" t="s">
        <v>3</v>
      </c>
      <c r="I64" s="561">
        <f>VLOOKUP(B59,'申込入力シート'!$B$5:$T$24,5,FALSE)</f>
        <v>0</v>
      </c>
      <c r="J64" s="562"/>
      <c r="K64" s="562"/>
      <c r="L64" s="562"/>
      <c r="M64" s="563"/>
      <c r="N64" s="567" t="s">
        <v>196</v>
      </c>
      <c r="O64" s="569" t="str">
        <f>VLOOKUP(B59,'申込入力シート'!$B$5:$T$24,4,FALSE)&amp;"年"</f>
        <v>年</v>
      </c>
    </row>
    <row r="65" spans="4:16" ht="37.5" customHeight="1">
      <c r="D65" s="554"/>
      <c r="E65" s="558"/>
      <c r="F65" s="559"/>
      <c r="G65" s="560"/>
      <c r="H65" s="305" t="s">
        <v>9</v>
      </c>
      <c r="I65" s="564">
        <f>VLOOKUP(B59,'申込入力シート'!$B$5:$T$24,3,FALSE)</f>
        <v>0</v>
      </c>
      <c r="J65" s="565"/>
      <c r="K65" s="565"/>
      <c r="L65" s="565"/>
      <c r="M65" s="566"/>
      <c r="N65" s="568"/>
      <c r="O65" s="570"/>
      <c r="P65" s="296"/>
    </row>
    <row r="66" spans="4:15" ht="13.5">
      <c r="D66" s="609" t="s">
        <v>193</v>
      </c>
      <c r="E66" s="603" t="s">
        <v>197</v>
      </c>
      <c r="F66" s="610"/>
      <c r="G66" s="611"/>
      <c r="H66" s="603" t="s">
        <v>198</v>
      </c>
      <c r="I66" s="604"/>
      <c r="J66" s="604"/>
      <c r="K66" s="604"/>
      <c r="L66" s="604"/>
      <c r="M66" s="604"/>
      <c r="N66" s="604"/>
      <c r="O66" s="605"/>
    </row>
    <row r="67" spans="4:15" ht="33.75" customHeight="1">
      <c r="D67" s="554"/>
      <c r="E67" s="595">
        <f>'学校情報入力シート'!$D$4</f>
        <v>0</v>
      </c>
      <c r="F67" s="596"/>
      <c r="G67" s="597"/>
      <c r="H67" s="606" t="str">
        <f>'学校情報入力シート'!$D$5&amp;"　"&amp;'学校情報入力シート'!$D$6</f>
        <v>　</v>
      </c>
      <c r="I67" s="607"/>
      <c r="J67" s="607"/>
      <c r="K67" s="607"/>
      <c r="L67" s="607"/>
      <c r="M67" s="607"/>
      <c r="N67" s="607"/>
      <c r="O67" s="608"/>
    </row>
    <row r="68" spans="4:15" ht="13.5">
      <c r="D68" s="553" t="s">
        <v>203</v>
      </c>
      <c r="E68" s="598" t="s">
        <v>209</v>
      </c>
      <c r="F68" s="598"/>
      <c r="G68" s="599"/>
      <c r="H68" s="598" t="s">
        <v>204</v>
      </c>
      <c r="I68" s="599"/>
      <c r="J68" s="599"/>
      <c r="K68" s="599"/>
      <c r="L68" s="599"/>
      <c r="M68" s="598" t="s">
        <v>199</v>
      </c>
      <c r="N68" s="599"/>
      <c r="O68" s="600"/>
    </row>
    <row r="69" spans="4:15" ht="33.75" customHeight="1" thickBot="1">
      <c r="D69" s="593"/>
      <c r="E69" s="571">
        <f>VLOOKUP(B59,'申込入力シート'!$B$5:$T$24,15,FALSE)</f>
        <v>0</v>
      </c>
      <c r="F69" s="571"/>
      <c r="G69" s="572"/>
      <c r="H69" s="583" t="str">
        <f>VLOOKUP(B59,'申込入力シート'!$B$5:$T$24,16,FALSE)&amp;" "&amp;VLOOKUP(B59,'申込入力シート'!$B$5:$T$24,17,FALSE)</f>
        <v> </v>
      </c>
      <c r="I69" s="584"/>
      <c r="J69" s="584"/>
      <c r="K69" s="584"/>
      <c r="L69" s="585"/>
      <c r="M69" s="583" t="str">
        <f>VLOOKUP(B59,'申込入力シート'!$B$5:$T$24,18,FALSE)&amp;" "&amp;VLOOKUP(B59,'申込入力シート'!$B$5:$T$24,19,FALSE)</f>
        <v> </v>
      </c>
      <c r="N69" s="584"/>
      <c r="O69" s="586"/>
    </row>
    <row r="70" spans="4:15" ht="19.5" customHeight="1">
      <c r="D70" s="593"/>
      <c r="E70" s="306" t="s">
        <v>214</v>
      </c>
      <c r="F70" s="302"/>
      <c r="G70" s="162"/>
      <c r="H70" s="299"/>
      <c r="I70" s="163"/>
      <c r="J70" s="163"/>
      <c r="K70" s="163"/>
      <c r="L70" s="163"/>
      <c r="M70" s="299"/>
      <c r="N70" s="163"/>
      <c r="O70" s="76"/>
    </row>
    <row r="71" spans="4:15" ht="18" customHeight="1">
      <c r="D71" s="593"/>
      <c r="E71" s="587" t="s">
        <v>208</v>
      </c>
      <c r="F71" s="308" t="s">
        <v>4</v>
      </c>
      <c r="G71" s="613"/>
      <c r="H71" s="614"/>
      <c r="I71" s="573" t="s">
        <v>206</v>
      </c>
      <c r="J71" s="573"/>
      <c r="K71" s="590"/>
      <c r="L71" s="591"/>
      <c r="M71" s="591"/>
      <c r="N71" s="591"/>
      <c r="O71" s="592"/>
    </row>
    <row r="72" spans="4:15" ht="18" customHeight="1">
      <c r="D72" s="593"/>
      <c r="E72" s="588"/>
      <c r="F72" s="307" t="s">
        <v>6</v>
      </c>
      <c r="G72" s="615"/>
      <c r="H72" s="616"/>
      <c r="I72" s="574" t="s">
        <v>207</v>
      </c>
      <c r="J72" s="574"/>
      <c r="K72" s="619"/>
      <c r="L72" s="620"/>
      <c r="M72" s="620"/>
      <c r="N72" s="620"/>
      <c r="O72" s="388" t="s">
        <v>244</v>
      </c>
    </row>
    <row r="73" spans="4:15" ht="18" customHeight="1">
      <c r="D73" s="593"/>
      <c r="E73" s="587" t="s">
        <v>205</v>
      </c>
      <c r="F73" s="308" t="s">
        <v>4</v>
      </c>
      <c r="G73" s="613"/>
      <c r="H73" s="614"/>
      <c r="I73" s="573" t="s">
        <v>206</v>
      </c>
      <c r="J73" s="573"/>
      <c r="K73" s="590"/>
      <c r="L73" s="591"/>
      <c r="M73" s="591"/>
      <c r="N73" s="591"/>
      <c r="O73" s="592"/>
    </row>
    <row r="74" spans="4:15" ht="18" customHeight="1" thickBot="1">
      <c r="D74" s="594"/>
      <c r="E74" s="589"/>
      <c r="F74" s="309" t="s">
        <v>6</v>
      </c>
      <c r="G74" s="617"/>
      <c r="H74" s="618"/>
      <c r="I74" s="612" t="s">
        <v>207</v>
      </c>
      <c r="J74" s="612"/>
      <c r="K74" s="621"/>
      <c r="L74" s="622"/>
      <c r="M74" s="622"/>
      <c r="N74" s="622"/>
      <c r="O74" s="389" t="s">
        <v>244</v>
      </c>
    </row>
    <row r="75" spans="4:15" ht="19.5" customHeight="1">
      <c r="D75" s="298"/>
      <c r="E75" s="299"/>
      <c r="F75" s="299"/>
      <c r="G75" s="311" t="s">
        <v>251</v>
      </c>
      <c r="H75" s="299"/>
      <c r="I75" s="299"/>
      <c r="J75" s="296"/>
      <c r="K75" s="300"/>
      <c r="L75" s="300"/>
      <c r="M75" s="300"/>
      <c r="N75" s="602" t="s">
        <v>194</v>
      </c>
      <c r="O75" s="602"/>
    </row>
    <row r="76" spans="2:15" ht="21" customHeight="1">
      <c r="B76" s="330">
        <v>3</v>
      </c>
      <c r="D76" s="601" t="s">
        <v>200</v>
      </c>
      <c r="E76" s="602"/>
      <c r="F76" s="602"/>
      <c r="G76" s="602"/>
      <c r="K76" s="289" t="s">
        <v>188</v>
      </c>
      <c r="L76" s="290"/>
      <c r="M76" s="291"/>
      <c r="N76" s="292"/>
      <c r="O76" s="288"/>
    </row>
    <row r="77" spans="2:15" ht="21" customHeight="1">
      <c r="B77" s="324" t="s">
        <v>248</v>
      </c>
      <c r="L77" s="293"/>
      <c r="M77" s="294"/>
      <c r="N77" s="295" t="s">
        <v>189</v>
      </c>
      <c r="O77" s="310" t="s">
        <v>210</v>
      </c>
    </row>
    <row r="78" spans="15:16" ht="6" customHeight="1" thickBot="1">
      <c r="O78" s="291"/>
      <c r="P78" s="296"/>
    </row>
    <row r="79" spans="4:17" ht="22.5">
      <c r="D79" s="328" t="s">
        <v>201</v>
      </c>
      <c r="E79" s="575" t="s">
        <v>190</v>
      </c>
      <c r="F79" s="576"/>
      <c r="G79" s="576"/>
      <c r="H79" s="576"/>
      <c r="I79" s="576"/>
      <c r="J79" s="576"/>
      <c r="K79" s="576"/>
      <c r="L79" s="576"/>
      <c r="M79" s="576"/>
      <c r="N79" s="576"/>
      <c r="O79" s="577"/>
      <c r="P79" s="297"/>
      <c r="Q79" s="297"/>
    </row>
    <row r="80" spans="2:15" ht="33.75" customHeight="1">
      <c r="B80" s="329" t="str">
        <f>IF(H80="()　","データなし","")</f>
        <v>データなし</v>
      </c>
      <c r="D80" s="303" t="s">
        <v>191</v>
      </c>
      <c r="E80" s="580" t="s">
        <v>195</v>
      </c>
      <c r="F80" s="581"/>
      <c r="G80" s="582"/>
      <c r="H80" s="578" t="str">
        <f>"("&amp;VLOOKUP(B76,'申込入力シート'!$B$5:$T$24,6,FALSE)&amp;")　"&amp;VLOOKUP(B76,'申込入力シート'!$B$5:$T$24,7,FALSE)</f>
        <v>()　</v>
      </c>
      <c r="I80" s="578"/>
      <c r="J80" s="578"/>
      <c r="K80" s="578"/>
      <c r="L80" s="578"/>
      <c r="M80" s="578"/>
      <c r="N80" s="578"/>
      <c r="O80" s="579"/>
    </row>
    <row r="81" spans="4:15" ht="15.75" customHeight="1">
      <c r="D81" s="553" t="s">
        <v>202</v>
      </c>
      <c r="E81" s="555">
        <f>VLOOKUP(B76,'申込入力シート'!$B$5:$T$24,2,FALSE)</f>
        <v>0</v>
      </c>
      <c r="F81" s="556"/>
      <c r="G81" s="557"/>
      <c r="H81" s="304" t="s">
        <v>3</v>
      </c>
      <c r="I81" s="561">
        <f>VLOOKUP(B76,'申込入力シート'!$B$5:$T$24,5,FALSE)</f>
        <v>0</v>
      </c>
      <c r="J81" s="562"/>
      <c r="K81" s="562"/>
      <c r="L81" s="562"/>
      <c r="M81" s="563"/>
      <c r="N81" s="567" t="s">
        <v>196</v>
      </c>
      <c r="O81" s="569" t="str">
        <f>VLOOKUP(B76,'申込入力シート'!$B$5:$T$24,4,FALSE)&amp;"年"</f>
        <v>年</v>
      </c>
    </row>
    <row r="82" spans="4:16" ht="37.5" customHeight="1">
      <c r="D82" s="554"/>
      <c r="E82" s="558"/>
      <c r="F82" s="559"/>
      <c r="G82" s="560"/>
      <c r="H82" s="305" t="s">
        <v>9</v>
      </c>
      <c r="I82" s="564">
        <f>VLOOKUP(B76,'申込入力シート'!$B$5:$T$24,3,FALSE)</f>
        <v>0</v>
      </c>
      <c r="J82" s="565"/>
      <c r="K82" s="565"/>
      <c r="L82" s="565"/>
      <c r="M82" s="566"/>
      <c r="N82" s="568"/>
      <c r="O82" s="570"/>
      <c r="P82" s="296"/>
    </row>
    <row r="83" spans="4:15" ht="13.5">
      <c r="D83" s="609" t="s">
        <v>193</v>
      </c>
      <c r="E83" s="603" t="s">
        <v>197</v>
      </c>
      <c r="F83" s="610"/>
      <c r="G83" s="611"/>
      <c r="H83" s="603" t="s">
        <v>198</v>
      </c>
      <c r="I83" s="604"/>
      <c r="J83" s="604"/>
      <c r="K83" s="604"/>
      <c r="L83" s="604"/>
      <c r="M83" s="604"/>
      <c r="N83" s="604"/>
      <c r="O83" s="605"/>
    </row>
    <row r="84" spans="4:15" ht="33.75" customHeight="1">
      <c r="D84" s="554"/>
      <c r="E84" s="595">
        <f>'学校情報入力シート'!$D$4</f>
        <v>0</v>
      </c>
      <c r="F84" s="596"/>
      <c r="G84" s="597"/>
      <c r="H84" s="606" t="str">
        <f>'学校情報入力シート'!$D$5&amp;"　"&amp;'学校情報入力シート'!$D$6</f>
        <v>　</v>
      </c>
      <c r="I84" s="607"/>
      <c r="J84" s="607"/>
      <c r="K84" s="607"/>
      <c r="L84" s="607"/>
      <c r="M84" s="607"/>
      <c r="N84" s="607"/>
      <c r="O84" s="608"/>
    </row>
    <row r="85" spans="4:15" ht="13.5">
      <c r="D85" s="553" t="s">
        <v>203</v>
      </c>
      <c r="E85" s="598" t="s">
        <v>209</v>
      </c>
      <c r="F85" s="598"/>
      <c r="G85" s="599"/>
      <c r="H85" s="598" t="s">
        <v>204</v>
      </c>
      <c r="I85" s="599"/>
      <c r="J85" s="599"/>
      <c r="K85" s="599"/>
      <c r="L85" s="599"/>
      <c r="M85" s="598" t="s">
        <v>199</v>
      </c>
      <c r="N85" s="599"/>
      <c r="O85" s="600"/>
    </row>
    <row r="86" spans="4:15" ht="33.75" customHeight="1" thickBot="1">
      <c r="D86" s="593"/>
      <c r="E86" s="571">
        <f>VLOOKUP(B76,'申込入力シート'!$B$5:$T$24,8,FALSE)</f>
        <v>0</v>
      </c>
      <c r="F86" s="571"/>
      <c r="G86" s="572"/>
      <c r="H86" s="583" t="str">
        <f>VLOOKUP(B76,'申込入力シート'!$B$5:$T$24,9,FALSE)&amp;" "&amp;VLOOKUP(B76,'申込入力シート'!$B$5:$T$24,10,FALSE)</f>
        <v> </v>
      </c>
      <c r="I86" s="584"/>
      <c r="J86" s="584"/>
      <c r="K86" s="584"/>
      <c r="L86" s="585"/>
      <c r="M86" s="583" t="str">
        <f>VLOOKUP(B76,'申込入力シート'!$B$5:$T$24,11,FALSE)&amp;" "&amp;VLOOKUP(B76,'申込入力シート'!$B$5:$T$24,12,FALSE)</f>
        <v> </v>
      </c>
      <c r="N86" s="584"/>
      <c r="O86" s="586"/>
    </row>
    <row r="87" spans="4:15" ht="19.5" customHeight="1">
      <c r="D87" s="593"/>
      <c r="E87" s="306" t="s">
        <v>214</v>
      </c>
      <c r="F87" s="302"/>
      <c r="G87" s="162"/>
      <c r="H87" s="299"/>
      <c r="I87" s="163"/>
      <c r="J87" s="163"/>
      <c r="K87" s="163"/>
      <c r="L87" s="163"/>
      <c r="M87" s="299"/>
      <c r="N87" s="163"/>
      <c r="O87" s="76"/>
    </row>
    <row r="88" spans="4:15" ht="18" customHeight="1">
      <c r="D88" s="593"/>
      <c r="E88" s="587" t="s">
        <v>208</v>
      </c>
      <c r="F88" s="308" t="s">
        <v>4</v>
      </c>
      <c r="G88" s="613"/>
      <c r="H88" s="614"/>
      <c r="I88" s="573" t="s">
        <v>206</v>
      </c>
      <c r="J88" s="573"/>
      <c r="K88" s="590"/>
      <c r="L88" s="591"/>
      <c r="M88" s="591"/>
      <c r="N88" s="591"/>
      <c r="O88" s="592"/>
    </row>
    <row r="89" spans="4:15" ht="18" customHeight="1">
      <c r="D89" s="593"/>
      <c r="E89" s="588"/>
      <c r="F89" s="307" t="s">
        <v>245</v>
      </c>
      <c r="G89" s="615"/>
      <c r="H89" s="616"/>
      <c r="I89" s="574" t="s">
        <v>207</v>
      </c>
      <c r="J89" s="574"/>
      <c r="K89" s="619"/>
      <c r="L89" s="620"/>
      <c r="M89" s="620"/>
      <c r="N89" s="620"/>
      <c r="O89" s="388" t="s">
        <v>244</v>
      </c>
    </row>
    <row r="90" spans="4:15" ht="18" customHeight="1">
      <c r="D90" s="593"/>
      <c r="E90" s="587" t="s">
        <v>205</v>
      </c>
      <c r="F90" s="308" t="s">
        <v>4</v>
      </c>
      <c r="G90" s="613"/>
      <c r="H90" s="614"/>
      <c r="I90" s="573" t="s">
        <v>206</v>
      </c>
      <c r="J90" s="573"/>
      <c r="K90" s="590"/>
      <c r="L90" s="591"/>
      <c r="M90" s="591"/>
      <c r="N90" s="591"/>
      <c r="O90" s="592"/>
    </row>
    <row r="91" spans="4:15" ht="18" customHeight="1" thickBot="1">
      <c r="D91" s="594"/>
      <c r="E91" s="589"/>
      <c r="F91" s="309" t="s">
        <v>245</v>
      </c>
      <c r="G91" s="617"/>
      <c r="H91" s="618"/>
      <c r="I91" s="612" t="s">
        <v>207</v>
      </c>
      <c r="J91" s="612"/>
      <c r="K91" s="621"/>
      <c r="L91" s="622"/>
      <c r="M91" s="622"/>
      <c r="N91" s="622"/>
      <c r="O91" s="389" t="s">
        <v>244</v>
      </c>
    </row>
    <row r="92" spans="4:15" ht="19.5" customHeight="1">
      <c r="D92" s="298"/>
      <c r="E92" s="299"/>
      <c r="F92" s="299"/>
      <c r="G92" s="311" t="s">
        <v>253</v>
      </c>
      <c r="H92" s="299"/>
      <c r="I92" s="299"/>
      <c r="J92" s="296"/>
      <c r="K92" s="300"/>
      <c r="L92" s="300"/>
      <c r="M92" s="300"/>
      <c r="N92" s="602" t="s">
        <v>194</v>
      </c>
      <c r="O92" s="602"/>
    </row>
    <row r="93" spans="4:15" ht="104.25" customHeight="1">
      <c r="D93" s="298"/>
      <c r="E93" s="299"/>
      <c r="F93" s="299"/>
      <c r="G93" s="299"/>
      <c r="H93" s="299"/>
      <c r="I93" s="299"/>
      <c r="J93" s="296"/>
      <c r="K93" s="300"/>
      <c r="L93" s="300"/>
      <c r="M93" s="300"/>
      <c r="N93" s="299"/>
      <c r="O93" s="299"/>
    </row>
    <row r="94" spans="2:15" ht="21" customHeight="1">
      <c r="B94" s="330">
        <v>3</v>
      </c>
      <c r="D94" s="601" t="s">
        <v>200</v>
      </c>
      <c r="E94" s="602"/>
      <c r="F94" s="602"/>
      <c r="G94" s="602"/>
      <c r="K94" s="289" t="s">
        <v>188</v>
      </c>
      <c r="L94" s="290"/>
      <c r="M94" s="291"/>
      <c r="N94" s="292"/>
      <c r="O94" s="288"/>
    </row>
    <row r="95" spans="2:15" ht="21" customHeight="1">
      <c r="B95" s="324" t="s">
        <v>246</v>
      </c>
      <c r="L95" s="293"/>
      <c r="M95" s="294"/>
      <c r="N95" s="295" t="s">
        <v>189</v>
      </c>
      <c r="O95" s="310" t="s">
        <v>210</v>
      </c>
    </row>
    <row r="96" spans="15:16" ht="6" customHeight="1" thickBot="1">
      <c r="O96" s="291"/>
      <c r="P96" s="296"/>
    </row>
    <row r="97" spans="4:17" ht="22.5">
      <c r="D97" s="328" t="s">
        <v>201</v>
      </c>
      <c r="E97" s="575" t="s">
        <v>190</v>
      </c>
      <c r="F97" s="576"/>
      <c r="G97" s="576"/>
      <c r="H97" s="576"/>
      <c r="I97" s="576"/>
      <c r="J97" s="576"/>
      <c r="K97" s="576"/>
      <c r="L97" s="576"/>
      <c r="M97" s="576"/>
      <c r="N97" s="576"/>
      <c r="O97" s="577"/>
      <c r="P97" s="297"/>
      <c r="Q97" s="297"/>
    </row>
    <row r="98" spans="2:15" ht="33.75" customHeight="1">
      <c r="B98" s="329" t="str">
        <f>IF(H98="()　","データなし","")</f>
        <v>データなし</v>
      </c>
      <c r="D98" s="303" t="s">
        <v>191</v>
      </c>
      <c r="E98" s="580" t="s">
        <v>195</v>
      </c>
      <c r="F98" s="581"/>
      <c r="G98" s="582"/>
      <c r="H98" s="578" t="str">
        <f>"("&amp;VLOOKUP(B94,'申込入力シート'!$B$5:$T$24,13,FALSE)&amp;")　"&amp;VLOOKUP(B94,'申込入力シート'!$B$5:$T$24,14,FALSE)</f>
        <v>()　</v>
      </c>
      <c r="I98" s="578"/>
      <c r="J98" s="578"/>
      <c r="K98" s="578"/>
      <c r="L98" s="578"/>
      <c r="M98" s="578"/>
      <c r="N98" s="578"/>
      <c r="O98" s="579"/>
    </row>
    <row r="99" spans="4:15" ht="15.75" customHeight="1">
      <c r="D99" s="553" t="s">
        <v>202</v>
      </c>
      <c r="E99" s="555">
        <f>VLOOKUP(B94,'申込入力シート'!$B$5:$T$24,2,FALSE)</f>
        <v>0</v>
      </c>
      <c r="F99" s="556"/>
      <c r="G99" s="557"/>
      <c r="H99" s="304" t="s">
        <v>3</v>
      </c>
      <c r="I99" s="561">
        <f>VLOOKUP(B94,'申込入力シート'!$B$5:$T$24,5,FALSE)</f>
        <v>0</v>
      </c>
      <c r="J99" s="562"/>
      <c r="K99" s="562"/>
      <c r="L99" s="562"/>
      <c r="M99" s="563"/>
      <c r="N99" s="567" t="s">
        <v>196</v>
      </c>
      <c r="O99" s="569" t="str">
        <f>VLOOKUP(B94,'申込入力シート'!$B$5:$T$24,4,FALSE)&amp;"年"</f>
        <v>年</v>
      </c>
    </row>
    <row r="100" spans="4:16" ht="37.5" customHeight="1">
      <c r="D100" s="554"/>
      <c r="E100" s="558"/>
      <c r="F100" s="559"/>
      <c r="G100" s="560"/>
      <c r="H100" s="305" t="s">
        <v>9</v>
      </c>
      <c r="I100" s="564">
        <f>VLOOKUP(B94,'申込入力シート'!$B$5:$T$24,3,FALSE)</f>
        <v>0</v>
      </c>
      <c r="J100" s="565"/>
      <c r="K100" s="565"/>
      <c r="L100" s="565"/>
      <c r="M100" s="566"/>
      <c r="N100" s="568"/>
      <c r="O100" s="570"/>
      <c r="P100" s="296"/>
    </row>
    <row r="101" spans="4:15" ht="13.5">
      <c r="D101" s="609" t="s">
        <v>193</v>
      </c>
      <c r="E101" s="603" t="s">
        <v>197</v>
      </c>
      <c r="F101" s="610"/>
      <c r="G101" s="611"/>
      <c r="H101" s="603" t="s">
        <v>198</v>
      </c>
      <c r="I101" s="604"/>
      <c r="J101" s="604"/>
      <c r="K101" s="604"/>
      <c r="L101" s="604"/>
      <c r="M101" s="604"/>
      <c r="N101" s="604"/>
      <c r="O101" s="605"/>
    </row>
    <row r="102" spans="4:15" ht="33.75" customHeight="1">
      <c r="D102" s="554"/>
      <c r="E102" s="595">
        <f>'学校情報入力シート'!$D$4</f>
        <v>0</v>
      </c>
      <c r="F102" s="596"/>
      <c r="G102" s="597"/>
      <c r="H102" s="606" t="str">
        <f>'学校情報入力シート'!$D$5&amp;"　"&amp;'学校情報入力シート'!$D$6</f>
        <v>　</v>
      </c>
      <c r="I102" s="607"/>
      <c r="J102" s="607"/>
      <c r="K102" s="607"/>
      <c r="L102" s="607"/>
      <c r="M102" s="607"/>
      <c r="N102" s="607"/>
      <c r="O102" s="608"/>
    </row>
    <row r="103" spans="4:15" ht="13.5">
      <c r="D103" s="553" t="s">
        <v>203</v>
      </c>
      <c r="E103" s="598" t="s">
        <v>209</v>
      </c>
      <c r="F103" s="598"/>
      <c r="G103" s="599"/>
      <c r="H103" s="598" t="s">
        <v>204</v>
      </c>
      <c r="I103" s="599"/>
      <c r="J103" s="599"/>
      <c r="K103" s="599"/>
      <c r="L103" s="599"/>
      <c r="M103" s="598" t="s">
        <v>199</v>
      </c>
      <c r="N103" s="599"/>
      <c r="O103" s="600"/>
    </row>
    <row r="104" spans="4:15" ht="33.75" customHeight="1" thickBot="1">
      <c r="D104" s="593"/>
      <c r="E104" s="571">
        <f>VLOOKUP(B94,'申込入力シート'!$B$5:$T$24,15,FALSE)</f>
        <v>0</v>
      </c>
      <c r="F104" s="571"/>
      <c r="G104" s="572"/>
      <c r="H104" s="583" t="str">
        <f>VLOOKUP(B94,'申込入力シート'!$B$5:$T$24,16,FALSE)&amp;" "&amp;VLOOKUP(B94,'申込入力シート'!$B$5:$T$24,17,FALSE)</f>
        <v> </v>
      </c>
      <c r="I104" s="584"/>
      <c r="J104" s="584"/>
      <c r="K104" s="584"/>
      <c r="L104" s="585"/>
      <c r="M104" s="583" t="str">
        <f>VLOOKUP(B94,'申込入力シート'!$B$5:$T$24,18,FALSE)&amp;" "&amp;VLOOKUP(B94,'申込入力シート'!$B$5:$T$24,19,FALSE)</f>
        <v> </v>
      </c>
      <c r="N104" s="584"/>
      <c r="O104" s="586"/>
    </row>
    <row r="105" spans="4:15" ht="19.5" customHeight="1">
      <c r="D105" s="593"/>
      <c r="E105" s="306" t="s">
        <v>214</v>
      </c>
      <c r="F105" s="302"/>
      <c r="G105" s="162"/>
      <c r="H105" s="299"/>
      <c r="I105" s="163"/>
      <c r="J105" s="163"/>
      <c r="K105" s="163"/>
      <c r="L105" s="163"/>
      <c r="M105" s="299"/>
      <c r="N105" s="163"/>
      <c r="O105" s="76"/>
    </row>
    <row r="106" spans="4:15" ht="18" customHeight="1">
      <c r="D106" s="593"/>
      <c r="E106" s="587" t="s">
        <v>208</v>
      </c>
      <c r="F106" s="308" t="s">
        <v>4</v>
      </c>
      <c r="G106" s="613"/>
      <c r="H106" s="614"/>
      <c r="I106" s="573" t="s">
        <v>206</v>
      </c>
      <c r="J106" s="573"/>
      <c r="K106" s="590"/>
      <c r="L106" s="591"/>
      <c r="M106" s="591"/>
      <c r="N106" s="591"/>
      <c r="O106" s="592"/>
    </row>
    <row r="107" spans="4:15" ht="18" customHeight="1">
      <c r="D107" s="593"/>
      <c r="E107" s="588"/>
      <c r="F107" s="307" t="s">
        <v>6</v>
      </c>
      <c r="G107" s="615"/>
      <c r="H107" s="616"/>
      <c r="I107" s="574" t="s">
        <v>207</v>
      </c>
      <c r="J107" s="574"/>
      <c r="K107" s="619"/>
      <c r="L107" s="620"/>
      <c r="M107" s="620"/>
      <c r="N107" s="620"/>
      <c r="O107" s="388" t="s">
        <v>244</v>
      </c>
    </row>
    <row r="108" spans="4:15" ht="18" customHeight="1">
      <c r="D108" s="593"/>
      <c r="E108" s="587" t="s">
        <v>205</v>
      </c>
      <c r="F108" s="308" t="s">
        <v>4</v>
      </c>
      <c r="G108" s="613"/>
      <c r="H108" s="614"/>
      <c r="I108" s="573" t="s">
        <v>206</v>
      </c>
      <c r="J108" s="573"/>
      <c r="K108" s="590"/>
      <c r="L108" s="591"/>
      <c r="M108" s="591"/>
      <c r="N108" s="591"/>
      <c r="O108" s="592"/>
    </row>
    <row r="109" spans="4:15" ht="18" customHeight="1" thickBot="1">
      <c r="D109" s="594"/>
      <c r="E109" s="589"/>
      <c r="F109" s="309" t="s">
        <v>6</v>
      </c>
      <c r="G109" s="617"/>
      <c r="H109" s="618"/>
      <c r="I109" s="612" t="s">
        <v>207</v>
      </c>
      <c r="J109" s="612"/>
      <c r="K109" s="621"/>
      <c r="L109" s="622"/>
      <c r="M109" s="622"/>
      <c r="N109" s="622"/>
      <c r="O109" s="389" t="s">
        <v>244</v>
      </c>
    </row>
    <row r="110" spans="4:15" ht="19.5" customHeight="1">
      <c r="D110" s="298"/>
      <c r="E110" s="299"/>
      <c r="F110" s="299"/>
      <c r="G110" s="311" t="s">
        <v>272</v>
      </c>
      <c r="H110" s="299"/>
      <c r="I110" s="299"/>
      <c r="J110" s="296"/>
      <c r="K110" s="300"/>
      <c r="L110" s="300"/>
      <c r="M110" s="300"/>
      <c r="N110" s="602" t="s">
        <v>194</v>
      </c>
      <c r="O110" s="602"/>
    </row>
    <row r="111" spans="2:15" ht="21" customHeight="1">
      <c r="B111" s="330">
        <v>4</v>
      </c>
      <c r="D111" s="601" t="s">
        <v>200</v>
      </c>
      <c r="E111" s="602"/>
      <c r="F111" s="602"/>
      <c r="G111" s="602"/>
      <c r="K111" s="289" t="s">
        <v>188</v>
      </c>
      <c r="L111" s="290"/>
      <c r="M111" s="291"/>
      <c r="N111" s="292"/>
      <c r="O111" s="288"/>
    </row>
    <row r="112" spans="2:15" ht="21" customHeight="1">
      <c r="B112" s="324" t="s">
        <v>248</v>
      </c>
      <c r="L112" s="293"/>
      <c r="M112" s="294"/>
      <c r="N112" s="295" t="s">
        <v>189</v>
      </c>
      <c r="O112" s="310" t="s">
        <v>210</v>
      </c>
    </row>
    <row r="113" spans="15:16" ht="6" customHeight="1" thickBot="1">
      <c r="O113" s="291"/>
      <c r="P113" s="296"/>
    </row>
    <row r="114" spans="4:17" ht="22.5">
      <c r="D114" s="328" t="s">
        <v>201</v>
      </c>
      <c r="E114" s="575" t="s">
        <v>190</v>
      </c>
      <c r="F114" s="576"/>
      <c r="G114" s="576"/>
      <c r="H114" s="576"/>
      <c r="I114" s="576"/>
      <c r="J114" s="576"/>
      <c r="K114" s="576"/>
      <c r="L114" s="576"/>
      <c r="M114" s="576"/>
      <c r="N114" s="576"/>
      <c r="O114" s="577"/>
      <c r="P114" s="297"/>
      <c r="Q114" s="297"/>
    </row>
    <row r="115" spans="2:15" ht="33.75" customHeight="1">
      <c r="B115" s="329" t="str">
        <f>IF(H115="()　","データなし","")</f>
        <v>データなし</v>
      </c>
      <c r="D115" s="303" t="s">
        <v>191</v>
      </c>
      <c r="E115" s="580" t="s">
        <v>195</v>
      </c>
      <c r="F115" s="581"/>
      <c r="G115" s="582"/>
      <c r="H115" s="578" t="str">
        <f>"("&amp;VLOOKUP(B111,'申込入力シート'!$B$5:$T$24,6,FALSE)&amp;")　"&amp;VLOOKUP(B111,'申込入力シート'!$B$5:$T$24,7,FALSE)</f>
        <v>()　</v>
      </c>
      <c r="I115" s="578"/>
      <c r="J115" s="578"/>
      <c r="K115" s="578"/>
      <c r="L115" s="578"/>
      <c r="M115" s="578"/>
      <c r="N115" s="578"/>
      <c r="O115" s="579"/>
    </row>
    <row r="116" spans="4:15" ht="15.75" customHeight="1">
      <c r="D116" s="553" t="s">
        <v>202</v>
      </c>
      <c r="E116" s="555">
        <f>VLOOKUP(B111,'申込入力シート'!$B$5:$T$24,2,FALSE)</f>
        <v>0</v>
      </c>
      <c r="F116" s="556"/>
      <c r="G116" s="557"/>
      <c r="H116" s="304" t="s">
        <v>3</v>
      </c>
      <c r="I116" s="561">
        <f>VLOOKUP(B111,'申込入力シート'!$B$5:$T$24,5,FALSE)</f>
        <v>0</v>
      </c>
      <c r="J116" s="562"/>
      <c r="K116" s="562"/>
      <c r="L116" s="562"/>
      <c r="M116" s="563"/>
      <c r="N116" s="567" t="s">
        <v>196</v>
      </c>
      <c r="O116" s="569" t="str">
        <f>VLOOKUP(B111,'申込入力シート'!$B$5:$T$24,4,FALSE)&amp;"年"</f>
        <v>年</v>
      </c>
    </row>
    <row r="117" spans="4:16" ht="37.5" customHeight="1">
      <c r="D117" s="554"/>
      <c r="E117" s="558"/>
      <c r="F117" s="559"/>
      <c r="G117" s="560"/>
      <c r="H117" s="305" t="s">
        <v>9</v>
      </c>
      <c r="I117" s="564">
        <f>VLOOKUP(B111,'申込入力シート'!$B$5:$T$24,3,FALSE)</f>
        <v>0</v>
      </c>
      <c r="J117" s="565"/>
      <c r="K117" s="565"/>
      <c r="L117" s="565"/>
      <c r="M117" s="566"/>
      <c r="N117" s="568"/>
      <c r="O117" s="570"/>
      <c r="P117" s="296"/>
    </row>
    <row r="118" spans="4:15" ht="13.5">
      <c r="D118" s="609" t="s">
        <v>193</v>
      </c>
      <c r="E118" s="603" t="s">
        <v>197</v>
      </c>
      <c r="F118" s="610"/>
      <c r="G118" s="611"/>
      <c r="H118" s="603" t="s">
        <v>198</v>
      </c>
      <c r="I118" s="604"/>
      <c r="J118" s="604"/>
      <c r="K118" s="604"/>
      <c r="L118" s="604"/>
      <c r="M118" s="604"/>
      <c r="N118" s="604"/>
      <c r="O118" s="605"/>
    </row>
    <row r="119" spans="4:15" ht="33.75" customHeight="1">
      <c r="D119" s="554"/>
      <c r="E119" s="595">
        <f>'学校情報入力シート'!$D$4</f>
        <v>0</v>
      </c>
      <c r="F119" s="596"/>
      <c r="G119" s="597"/>
      <c r="H119" s="606" t="str">
        <f>'学校情報入力シート'!$D$5&amp;"　"&amp;'学校情報入力シート'!$D$6</f>
        <v>　</v>
      </c>
      <c r="I119" s="607"/>
      <c r="J119" s="607"/>
      <c r="K119" s="607"/>
      <c r="L119" s="607"/>
      <c r="M119" s="607"/>
      <c r="N119" s="607"/>
      <c r="O119" s="608"/>
    </row>
    <row r="120" spans="4:15" ht="13.5">
      <c r="D120" s="553" t="s">
        <v>203</v>
      </c>
      <c r="E120" s="598" t="s">
        <v>209</v>
      </c>
      <c r="F120" s="598"/>
      <c r="G120" s="599"/>
      <c r="H120" s="598" t="s">
        <v>204</v>
      </c>
      <c r="I120" s="599"/>
      <c r="J120" s="599"/>
      <c r="K120" s="599"/>
      <c r="L120" s="599"/>
      <c r="M120" s="598" t="s">
        <v>199</v>
      </c>
      <c r="N120" s="599"/>
      <c r="O120" s="600"/>
    </row>
    <row r="121" spans="4:15" ht="33.75" customHeight="1" thickBot="1">
      <c r="D121" s="593"/>
      <c r="E121" s="571">
        <f>VLOOKUP(B111,'申込入力シート'!$B$5:$T$24,8,FALSE)</f>
        <v>0</v>
      </c>
      <c r="F121" s="571"/>
      <c r="G121" s="572"/>
      <c r="H121" s="583" t="str">
        <f>VLOOKUP(B111,'申込入力シート'!$B$5:$T$24,9,FALSE)&amp;" "&amp;VLOOKUP(B111,'申込入力シート'!$B$5:$T$24,10,FALSE)</f>
        <v> </v>
      </c>
      <c r="I121" s="584"/>
      <c r="J121" s="584"/>
      <c r="K121" s="584"/>
      <c r="L121" s="585"/>
      <c r="M121" s="583" t="str">
        <f>VLOOKUP(B111,'申込入力シート'!$B$5:$T$24,11,FALSE)&amp;" "&amp;VLOOKUP(B111,'申込入力シート'!$B$5:$T$24,12,FALSE)</f>
        <v> </v>
      </c>
      <c r="N121" s="584"/>
      <c r="O121" s="586"/>
    </row>
    <row r="122" spans="4:15" ht="19.5" customHeight="1">
      <c r="D122" s="593"/>
      <c r="E122" s="306" t="s">
        <v>214</v>
      </c>
      <c r="F122" s="302"/>
      <c r="G122" s="162"/>
      <c r="H122" s="299"/>
      <c r="I122" s="163"/>
      <c r="J122" s="163"/>
      <c r="K122" s="163"/>
      <c r="L122" s="163"/>
      <c r="M122" s="299"/>
      <c r="N122" s="163"/>
      <c r="O122" s="76"/>
    </row>
    <row r="123" spans="4:15" ht="18" customHeight="1">
      <c r="D123" s="593"/>
      <c r="E123" s="587" t="s">
        <v>208</v>
      </c>
      <c r="F123" s="308" t="s">
        <v>4</v>
      </c>
      <c r="G123" s="613"/>
      <c r="H123" s="614"/>
      <c r="I123" s="573" t="s">
        <v>206</v>
      </c>
      <c r="J123" s="573"/>
      <c r="K123" s="590"/>
      <c r="L123" s="591"/>
      <c r="M123" s="591"/>
      <c r="N123" s="591"/>
      <c r="O123" s="592"/>
    </row>
    <row r="124" spans="4:15" ht="18" customHeight="1">
      <c r="D124" s="593"/>
      <c r="E124" s="588"/>
      <c r="F124" s="307" t="s">
        <v>245</v>
      </c>
      <c r="G124" s="615"/>
      <c r="H124" s="616"/>
      <c r="I124" s="574" t="s">
        <v>207</v>
      </c>
      <c r="J124" s="574"/>
      <c r="K124" s="619"/>
      <c r="L124" s="620"/>
      <c r="M124" s="620"/>
      <c r="N124" s="620"/>
      <c r="O124" s="388" t="s">
        <v>244</v>
      </c>
    </row>
    <row r="125" spans="4:15" ht="18" customHeight="1">
      <c r="D125" s="593"/>
      <c r="E125" s="587" t="s">
        <v>205</v>
      </c>
      <c r="F125" s="308" t="s">
        <v>4</v>
      </c>
      <c r="G125" s="613"/>
      <c r="H125" s="614"/>
      <c r="I125" s="573" t="s">
        <v>206</v>
      </c>
      <c r="J125" s="573"/>
      <c r="K125" s="590"/>
      <c r="L125" s="591"/>
      <c r="M125" s="591"/>
      <c r="N125" s="591"/>
      <c r="O125" s="592"/>
    </row>
    <row r="126" spans="4:15" ht="18" customHeight="1" thickBot="1">
      <c r="D126" s="594"/>
      <c r="E126" s="589"/>
      <c r="F126" s="309" t="s">
        <v>245</v>
      </c>
      <c r="G126" s="617"/>
      <c r="H126" s="618"/>
      <c r="I126" s="612" t="s">
        <v>207</v>
      </c>
      <c r="J126" s="612"/>
      <c r="K126" s="621"/>
      <c r="L126" s="622"/>
      <c r="M126" s="622"/>
      <c r="N126" s="622"/>
      <c r="O126" s="389" t="s">
        <v>244</v>
      </c>
    </row>
    <row r="127" spans="4:15" ht="19.5" customHeight="1">
      <c r="D127" s="298"/>
      <c r="E127" s="299"/>
      <c r="F127" s="299"/>
      <c r="G127" s="311" t="s">
        <v>254</v>
      </c>
      <c r="H127" s="299"/>
      <c r="I127" s="299"/>
      <c r="J127" s="296"/>
      <c r="K127" s="300"/>
      <c r="L127" s="300"/>
      <c r="M127" s="300"/>
      <c r="N127" s="602" t="s">
        <v>194</v>
      </c>
      <c r="O127" s="602"/>
    </row>
    <row r="128" spans="4:15" ht="104.25" customHeight="1">
      <c r="D128" s="298"/>
      <c r="E128" s="299"/>
      <c r="F128" s="299"/>
      <c r="G128" s="299"/>
      <c r="H128" s="299"/>
      <c r="I128" s="299"/>
      <c r="J128" s="296"/>
      <c r="K128" s="300"/>
      <c r="L128" s="300"/>
      <c r="M128" s="300"/>
      <c r="N128" s="299"/>
      <c r="O128" s="299"/>
    </row>
    <row r="129" spans="2:15" ht="21" customHeight="1">
      <c r="B129" s="330">
        <v>4</v>
      </c>
      <c r="D129" s="601" t="s">
        <v>200</v>
      </c>
      <c r="E129" s="602"/>
      <c r="F129" s="602"/>
      <c r="G129" s="602"/>
      <c r="K129" s="289" t="s">
        <v>188</v>
      </c>
      <c r="L129" s="290"/>
      <c r="M129" s="291"/>
      <c r="N129" s="292"/>
      <c r="O129" s="288"/>
    </row>
    <row r="130" spans="2:15" ht="21" customHeight="1">
      <c r="B130" s="324" t="s">
        <v>246</v>
      </c>
      <c r="L130" s="293"/>
      <c r="M130" s="294"/>
      <c r="N130" s="295" t="s">
        <v>189</v>
      </c>
      <c r="O130" s="310" t="s">
        <v>210</v>
      </c>
    </row>
    <row r="131" spans="15:16" ht="6" customHeight="1" thickBot="1">
      <c r="O131" s="291"/>
      <c r="P131" s="296"/>
    </row>
    <row r="132" spans="4:17" ht="22.5">
      <c r="D132" s="328" t="s">
        <v>201</v>
      </c>
      <c r="E132" s="575" t="s">
        <v>190</v>
      </c>
      <c r="F132" s="576"/>
      <c r="G132" s="576"/>
      <c r="H132" s="576"/>
      <c r="I132" s="576"/>
      <c r="J132" s="576"/>
      <c r="K132" s="576"/>
      <c r="L132" s="576"/>
      <c r="M132" s="576"/>
      <c r="N132" s="576"/>
      <c r="O132" s="577"/>
      <c r="P132" s="297"/>
      <c r="Q132" s="297"/>
    </row>
    <row r="133" spans="2:15" ht="33.75" customHeight="1">
      <c r="B133" s="329" t="str">
        <f>IF(H133="()　","データなし","")</f>
        <v>データなし</v>
      </c>
      <c r="D133" s="303" t="s">
        <v>191</v>
      </c>
      <c r="E133" s="580" t="s">
        <v>195</v>
      </c>
      <c r="F133" s="581"/>
      <c r="G133" s="582"/>
      <c r="H133" s="578" t="str">
        <f>"("&amp;VLOOKUP(B129,'申込入力シート'!$B$5:$T$24,13,FALSE)&amp;")　"&amp;VLOOKUP(B129,'申込入力シート'!$B$5:$T$24,14,FALSE)</f>
        <v>()　</v>
      </c>
      <c r="I133" s="578"/>
      <c r="J133" s="578"/>
      <c r="K133" s="578"/>
      <c r="L133" s="578"/>
      <c r="M133" s="578"/>
      <c r="N133" s="578"/>
      <c r="O133" s="579"/>
    </row>
    <row r="134" spans="4:15" ht="15.75" customHeight="1">
      <c r="D134" s="553" t="s">
        <v>202</v>
      </c>
      <c r="E134" s="555">
        <f>VLOOKUP(B129,'申込入力シート'!$B$5:$T$24,2,FALSE)</f>
        <v>0</v>
      </c>
      <c r="F134" s="556"/>
      <c r="G134" s="557"/>
      <c r="H134" s="304" t="s">
        <v>3</v>
      </c>
      <c r="I134" s="561">
        <f>VLOOKUP(B129,'申込入力シート'!$B$5:$T$24,5,FALSE)</f>
        <v>0</v>
      </c>
      <c r="J134" s="562"/>
      <c r="K134" s="562"/>
      <c r="L134" s="562"/>
      <c r="M134" s="563"/>
      <c r="N134" s="567" t="s">
        <v>196</v>
      </c>
      <c r="O134" s="569" t="str">
        <f>VLOOKUP(B129,'申込入力シート'!$B$5:$T$24,4,FALSE)&amp;"年"</f>
        <v>年</v>
      </c>
    </row>
    <row r="135" spans="4:16" ht="37.5" customHeight="1">
      <c r="D135" s="554"/>
      <c r="E135" s="558"/>
      <c r="F135" s="559"/>
      <c r="G135" s="560"/>
      <c r="H135" s="305" t="s">
        <v>9</v>
      </c>
      <c r="I135" s="564">
        <f>VLOOKUP(B129,'申込入力シート'!$B$5:$T$24,3,FALSE)</f>
        <v>0</v>
      </c>
      <c r="J135" s="565"/>
      <c r="K135" s="565"/>
      <c r="L135" s="565"/>
      <c r="M135" s="566"/>
      <c r="N135" s="568"/>
      <c r="O135" s="570"/>
      <c r="P135" s="296"/>
    </row>
    <row r="136" spans="4:15" ht="13.5">
      <c r="D136" s="609" t="s">
        <v>193</v>
      </c>
      <c r="E136" s="603" t="s">
        <v>197</v>
      </c>
      <c r="F136" s="610"/>
      <c r="G136" s="611"/>
      <c r="H136" s="603" t="s">
        <v>198</v>
      </c>
      <c r="I136" s="604"/>
      <c r="J136" s="604"/>
      <c r="K136" s="604"/>
      <c r="L136" s="604"/>
      <c r="M136" s="604"/>
      <c r="N136" s="604"/>
      <c r="O136" s="605"/>
    </row>
    <row r="137" spans="4:15" ht="33.75" customHeight="1">
      <c r="D137" s="554"/>
      <c r="E137" s="595">
        <f>'学校情報入力シート'!$D$4</f>
        <v>0</v>
      </c>
      <c r="F137" s="596"/>
      <c r="G137" s="597"/>
      <c r="H137" s="606" t="str">
        <f>'学校情報入力シート'!$D$5&amp;"　"&amp;'学校情報入力シート'!$D$6</f>
        <v>　</v>
      </c>
      <c r="I137" s="607"/>
      <c r="J137" s="607"/>
      <c r="K137" s="607"/>
      <c r="L137" s="607"/>
      <c r="M137" s="607"/>
      <c r="N137" s="607"/>
      <c r="O137" s="608"/>
    </row>
    <row r="138" spans="4:15" ht="13.5">
      <c r="D138" s="553" t="s">
        <v>203</v>
      </c>
      <c r="E138" s="598" t="s">
        <v>209</v>
      </c>
      <c r="F138" s="598"/>
      <c r="G138" s="599"/>
      <c r="H138" s="598" t="s">
        <v>204</v>
      </c>
      <c r="I138" s="599"/>
      <c r="J138" s="599"/>
      <c r="K138" s="599"/>
      <c r="L138" s="599"/>
      <c r="M138" s="598" t="s">
        <v>199</v>
      </c>
      <c r="N138" s="599"/>
      <c r="O138" s="600"/>
    </row>
    <row r="139" spans="4:15" ht="33.75" customHeight="1" thickBot="1">
      <c r="D139" s="593"/>
      <c r="E139" s="571">
        <f>VLOOKUP(B129,'申込入力シート'!$B$5:$T$24,15,FALSE)</f>
        <v>0</v>
      </c>
      <c r="F139" s="571"/>
      <c r="G139" s="572"/>
      <c r="H139" s="583" t="str">
        <f>VLOOKUP(B129,'申込入力シート'!$B$5:$T$24,16,FALSE)&amp;" "&amp;VLOOKUP(B129,'申込入力シート'!$B$5:$T$24,17,FALSE)</f>
        <v> </v>
      </c>
      <c r="I139" s="584"/>
      <c r="J139" s="584"/>
      <c r="K139" s="584"/>
      <c r="L139" s="585"/>
      <c r="M139" s="583" t="str">
        <f>VLOOKUP(B129,'申込入力シート'!$B$5:$T$24,18,FALSE)&amp;" "&amp;VLOOKUP(B129,'申込入力シート'!$B$5:$T$24,19,FALSE)</f>
        <v> </v>
      </c>
      <c r="N139" s="584"/>
      <c r="O139" s="586"/>
    </row>
    <row r="140" spans="4:15" ht="19.5" customHeight="1">
      <c r="D140" s="593"/>
      <c r="E140" s="306" t="s">
        <v>214</v>
      </c>
      <c r="F140" s="302"/>
      <c r="G140" s="162"/>
      <c r="H140" s="299"/>
      <c r="I140" s="163"/>
      <c r="J140" s="163"/>
      <c r="K140" s="163"/>
      <c r="L140" s="163"/>
      <c r="M140" s="299"/>
      <c r="N140" s="163"/>
      <c r="O140" s="76"/>
    </row>
    <row r="141" spans="4:15" ht="18" customHeight="1">
      <c r="D141" s="593"/>
      <c r="E141" s="587" t="s">
        <v>208</v>
      </c>
      <c r="F141" s="308" t="s">
        <v>4</v>
      </c>
      <c r="G141" s="613"/>
      <c r="H141" s="614"/>
      <c r="I141" s="573" t="s">
        <v>206</v>
      </c>
      <c r="J141" s="573"/>
      <c r="K141" s="590"/>
      <c r="L141" s="591"/>
      <c r="M141" s="591"/>
      <c r="N141" s="591"/>
      <c r="O141" s="592"/>
    </row>
    <row r="142" spans="4:15" ht="18" customHeight="1">
      <c r="D142" s="593"/>
      <c r="E142" s="588"/>
      <c r="F142" s="307" t="s">
        <v>6</v>
      </c>
      <c r="G142" s="615"/>
      <c r="H142" s="616"/>
      <c r="I142" s="574" t="s">
        <v>207</v>
      </c>
      <c r="J142" s="574"/>
      <c r="K142" s="619"/>
      <c r="L142" s="620"/>
      <c r="M142" s="620"/>
      <c r="N142" s="620"/>
      <c r="O142" s="388" t="s">
        <v>244</v>
      </c>
    </row>
    <row r="143" spans="4:15" ht="18" customHeight="1">
      <c r="D143" s="593"/>
      <c r="E143" s="587" t="s">
        <v>205</v>
      </c>
      <c r="F143" s="308" t="s">
        <v>4</v>
      </c>
      <c r="G143" s="613"/>
      <c r="H143" s="614"/>
      <c r="I143" s="573" t="s">
        <v>206</v>
      </c>
      <c r="J143" s="573"/>
      <c r="K143" s="590"/>
      <c r="L143" s="591"/>
      <c r="M143" s="591"/>
      <c r="N143" s="591"/>
      <c r="O143" s="592"/>
    </row>
    <row r="144" spans="4:15" ht="18" customHeight="1" thickBot="1">
      <c r="D144" s="594"/>
      <c r="E144" s="589"/>
      <c r="F144" s="309" t="s">
        <v>6</v>
      </c>
      <c r="G144" s="617"/>
      <c r="H144" s="618"/>
      <c r="I144" s="612" t="s">
        <v>207</v>
      </c>
      <c r="J144" s="612"/>
      <c r="K144" s="621"/>
      <c r="L144" s="622"/>
      <c r="M144" s="622"/>
      <c r="N144" s="622"/>
      <c r="O144" s="389" t="s">
        <v>244</v>
      </c>
    </row>
    <row r="145" spans="4:15" ht="19.5" customHeight="1">
      <c r="D145" s="298"/>
      <c r="E145" s="299"/>
      <c r="F145" s="299"/>
      <c r="G145" s="311" t="s">
        <v>273</v>
      </c>
      <c r="H145" s="299"/>
      <c r="I145" s="299"/>
      <c r="J145" s="296"/>
      <c r="K145" s="300"/>
      <c r="L145" s="300"/>
      <c r="M145" s="300"/>
      <c r="N145" s="602" t="s">
        <v>194</v>
      </c>
      <c r="O145" s="602"/>
    </row>
    <row r="146" spans="2:15" ht="21" customHeight="1">
      <c r="B146" s="330">
        <v>5</v>
      </c>
      <c r="D146" s="601" t="s">
        <v>200</v>
      </c>
      <c r="E146" s="602"/>
      <c r="F146" s="602"/>
      <c r="G146" s="602"/>
      <c r="K146" s="289" t="s">
        <v>188</v>
      </c>
      <c r="L146" s="290"/>
      <c r="M146" s="291"/>
      <c r="N146" s="292"/>
      <c r="O146" s="288"/>
    </row>
    <row r="147" spans="2:15" ht="21" customHeight="1">
      <c r="B147" s="324" t="s">
        <v>248</v>
      </c>
      <c r="L147" s="293"/>
      <c r="M147" s="294"/>
      <c r="N147" s="295" t="s">
        <v>189</v>
      </c>
      <c r="O147" s="310" t="s">
        <v>210</v>
      </c>
    </row>
    <row r="148" spans="15:16" ht="6" customHeight="1" thickBot="1">
      <c r="O148" s="291"/>
      <c r="P148" s="296"/>
    </row>
    <row r="149" spans="4:17" ht="22.5">
      <c r="D149" s="328" t="s">
        <v>201</v>
      </c>
      <c r="E149" s="575" t="s">
        <v>190</v>
      </c>
      <c r="F149" s="576"/>
      <c r="G149" s="576"/>
      <c r="H149" s="576"/>
      <c r="I149" s="576"/>
      <c r="J149" s="576"/>
      <c r="K149" s="576"/>
      <c r="L149" s="576"/>
      <c r="M149" s="576"/>
      <c r="N149" s="576"/>
      <c r="O149" s="577"/>
      <c r="P149" s="297"/>
      <c r="Q149" s="297"/>
    </row>
    <row r="150" spans="2:15" ht="33.75" customHeight="1">
      <c r="B150" s="329" t="str">
        <f>IF(H150="()　","データなし","")</f>
        <v>データなし</v>
      </c>
      <c r="D150" s="303" t="s">
        <v>191</v>
      </c>
      <c r="E150" s="580" t="s">
        <v>195</v>
      </c>
      <c r="F150" s="581"/>
      <c r="G150" s="582"/>
      <c r="H150" s="578" t="str">
        <f>"("&amp;VLOOKUP(B146,'申込入力シート'!$B$5:$T$24,6,FALSE)&amp;")　"&amp;VLOOKUP(B146,'申込入力シート'!$B$5:$T$24,7,FALSE)</f>
        <v>()　</v>
      </c>
      <c r="I150" s="578"/>
      <c r="J150" s="578"/>
      <c r="K150" s="578"/>
      <c r="L150" s="578"/>
      <c r="M150" s="578"/>
      <c r="N150" s="578"/>
      <c r="O150" s="579"/>
    </row>
    <row r="151" spans="4:15" ht="15.75" customHeight="1">
      <c r="D151" s="553" t="s">
        <v>202</v>
      </c>
      <c r="E151" s="555">
        <f>VLOOKUP(B146,'申込入力シート'!$B$5:$T$24,2,FALSE)</f>
        <v>0</v>
      </c>
      <c r="F151" s="556"/>
      <c r="G151" s="557"/>
      <c r="H151" s="304" t="s">
        <v>3</v>
      </c>
      <c r="I151" s="561">
        <f>VLOOKUP(B146,'申込入力シート'!$B$5:$T$24,5,FALSE)</f>
        <v>0</v>
      </c>
      <c r="J151" s="562"/>
      <c r="K151" s="562"/>
      <c r="L151" s="562"/>
      <c r="M151" s="563"/>
      <c r="N151" s="567" t="s">
        <v>196</v>
      </c>
      <c r="O151" s="569" t="str">
        <f>VLOOKUP(B146,'申込入力シート'!$B$5:$T$24,4,FALSE)&amp;"年"</f>
        <v>年</v>
      </c>
    </row>
    <row r="152" spans="4:16" ht="37.5" customHeight="1">
      <c r="D152" s="554"/>
      <c r="E152" s="558"/>
      <c r="F152" s="559"/>
      <c r="G152" s="560"/>
      <c r="H152" s="305" t="s">
        <v>9</v>
      </c>
      <c r="I152" s="564">
        <f>VLOOKUP(B146,'申込入力シート'!$B$5:$T$24,3,FALSE)</f>
        <v>0</v>
      </c>
      <c r="J152" s="565"/>
      <c r="K152" s="565"/>
      <c r="L152" s="565"/>
      <c r="M152" s="566"/>
      <c r="N152" s="568"/>
      <c r="O152" s="570"/>
      <c r="P152" s="296"/>
    </row>
    <row r="153" spans="4:15" ht="13.5">
      <c r="D153" s="609" t="s">
        <v>193</v>
      </c>
      <c r="E153" s="603" t="s">
        <v>197</v>
      </c>
      <c r="F153" s="610"/>
      <c r="G153" s="611"/>
      <c r="H153" s="603" t="s">
        <v>198</v>
      </c>
      <c r="I153" s="604"/>
      <c r="J153" s="604"/>
      <c r="K153" s="604"/>
      <c r="L153" s="604"/>
      <c r="M153" s="604"/>
      <c r="N153" s="604"/>
      <c r="O153" s="605"/>
    </row>
    <row r="154" spans="4:15" ht="33.75" customHeight="1">
      <c r="D154" s="554"/>
      <c r="E154" s="595">
        <f>'学校情報入力シート'!$D$4</f>
        <v>0</v>
      </c>
      <c r="F154" s="596"/>
      <c r="G154" s="597"/>
      <c r="H154" s="606" t="str">
        <f>'学校情報入力シート'!$D$5&amp;"　"&amp;'学校情報入力シート'!$D$6</f>
        <v>　</v>
      </c>
      <c r="I154" s="607"/>
      <c r="J154" s="607"/>
      <c r="K154" s="607"/>
      <c r="L154" s="607"/>
      <c r="M154" s="607"/>
      <c r="N154" s="607"/>
      <c r="O154" s="608"/>
    </row>
    <row r="155" spans="4:15" ht="13.5">
      <c r="D155" s="553" t="s">
        <v>203</v>
      </c>
      <c r="E155" s="598" t="s">
        <v>209</v>
      </c>
      <c r="F155" s="598"/>
      <c r="G155" s="599"/>
      <c r="H155" s="598" t="s">
        <v>204</v>
      </c>
      <c r="I155" s="599"/>
      <c r="J155" s="599"/>
      <c r="K155" s="599"/>
      <c r="L155" s="599"/>
      <c r="M155" s="598" t="s">
        <v>199</v>
      </c>
      <c r="N155" s="599"/>
      <c r="O155" s="600"/>
    </row>
    <row r="156" spans="4:15" ht="33.75" customHeight="1" thickBot="1">
      <c r="D156" s="593"/>
      <c r="E156" s="571">
        <f>VLOOKUP(B146,'申込入力シート'!$B$5:$T$24,8,FALSE)</f>
        <v>0</v>
      </c>
      <c r="F156" s="571"/>
      <c r="G156" s="572"/>
      <c r="H156" s="583" t="str">
        <f>VLOOKUP(B146,'申込入力シート'!$B$5:$T$24,9,FALSE)&amp;" "&amp;VLOOKUP(B146,'申込入力シート'!$B$5:$T$24,10,FALSE)</f>
        <v> </v>
      </c>
      <c r="I156" s="584"/>
      <c r="J156" s="584"/>
      <c r="K156" s="584"/>
      <c r="L156" s="585"/>
      <c r="M156" s="583" t="str">
        <f>VLOOKUP(B146,'申込入力シート'!$B$5:$T$24,11,FALSE)&amp;" "&amp;VLOOKUP(B146,'申込入力シート'!$B$5:$T$24,12,FALSE)</f>
        <v> </v>
      </c>
      <c r="N156" s="584"/>
      <c r="O156" s="586"/>
    </row>
    <row r="157" spans="4:15" ht="19.5" customHeight="1">
      <c r="D157" s="593"/>
      <c r="E157" s="306" t="s">
        <v>214</v>
      </c>
      <c r="F157" s="302"/>
      <c r="G157" s="162"/>
      <c r="H157" s="299"/>
      <c r="I157" s="163"/>
      <c r="J157" s="163"/>
      <c r="K157" s="163"/>
      <c r="L157" s="163"/>
      <c r="M157" s="299"/>
      <c r="N157" s="163"/>
      <c r="O157" s="76"/>
    </row>
    <row r="158" spans="4:15" ht="18" customHeight="1">
      <c r="D158" s="593"/>
      <c r="E158" s="587" t="s">
        <v>208</v>
      </c>
      <c r="F158" s="308" t="s">
        <v>4</v>
      </c>
      <c r="G158" s="613"/>
      <c r="H158" s="614"/>
      <c r="I158" s="573" t="s">
        <v>206</v>
      </c>
      <c r="J158" s="573"/>
      <c r="K158" s="590"/>
      <c r="L158" s="591"/>
      <c r="M158" s="591"/>
      <c r="N158" s="591"/>
      <c r="O158" s="592"/>
    </row>
    <row r="159" spans="4:15" ht="18" customHeight="1">
      <c r="D159" s="593"/>
      <c r="E159" s="588"/>
      <c r="F159" s="307" t="s">
        <v>245</v>
      </c>
      <c r="G159" s="615"/>
      <c r="H159" s="616"/>
      <c r="I159" s="574" t="s">
        <v>207</v>
      </c>
      <c r="J159" s="574"/>
      <c r="K159" s="619"/>
      <c r="L159" s="620"/>
      <c r="M159" s="620"/>
      <c r="N159" s="620"/>
      <c r="O159" s="388" t="s">
        <v>244</v>
      </c>
    </row>
    <row r="160" spans="4:15" ht="18" customHeight="1">
      <c r="D160" s="593"/>
      <c r="E160" s="587" t="s">
        <v>205</v>
      </c>
      <c r="F160" s="308" t="s">
        <v>4</v>
      </c>
      <c r="G160" s="613"/>
      <c r="H160" s="614"/>
      <c r="I160" s="573" t="s">
        <v>206</v>
      </c>
      <c r="J160" s="573"/>
      <c r="K160" s="590"/>
      <c r="L160" s="591"/>
      <c r="M160" s="591"/>
      <c r="N160" s="591"/>
      <c r="O160" s="592"/>
    </row>
    <row r="161" spans="4:15" ht="18" customHeight="1" thickBot="1">
      <c r="D161" s="594"/>
      <c r="E161" s="589"/>
      <c r="F161" s="309" t="s">
        <v>245</v>
      </c>
      <c r="G161" s="617"/>
      <c r="H161" s="618"/>
      <c r="I161" s="612" t="s">
        <v>207</v>
      </c>
      <c r="J161" s="612"/>
      <c r="K161" s="621"/>
      <c r="L161" s="622"/>
      <c r="M161" s="622"/>
      <c r="N161" s="622"/>
      <c r="O161" s="389" t="s">
        <v>244</v>
      </c>
    </row>
    <row r="162" spans="4:15" ht="19.5" customHeight="1">
      <c r="D162" s="298"/>
      <c r="E162" s="299"/>
      <c r="F162" s="299"/>
      <c r="G162" s="311" t="s">
        <v>255</v>
      </c>
      <c r="H162" s="299"/>
      <c r="I162" s="299"/>
      <c r="J162" s="296"/>
      <c r="K162" s="300"/>
      <c r="L162" s="300"/>
      <c r="M162" s="300"/>
      <c r="N162" s="602" t="s">
        <v>194</v>
      </c>
      <c r="O162" s="602"/>
    </row>
    <row r="163" spans="4:15" ht="104.25" customHeight="1">
      <c r="D163" s="298"/>
      <c r="E163" s="299"/>
      <c r="F163" s="299"/>
      <c r="G163" s="299"/>
      <c r="H163" s="299"/>
      <c r="I163" s="299"/>
      <c r="J163" s="296"/>
      <c r="K163" s="300"/>
      <c r="L163" s="300"/>
      <c r="M163" s="300"/>
      <c r="N163" s="299"/>
      <c r="O163" s="299"/>
    </row>
    <row r="164" spans="2:15" ht="21" customHeight="1">
      <c r="B164" s="330">
        <v>5</v>
      </c>
      <c r="D164" s="601" t="s">
        <v>200</v>
      </c>
      <c r="E164" s="602"/>
      <c r="F164" s="602"/>
      <c r="G164" s="602"/>
      <c r="K164" s="289" t="s">
        <v>188</v>
      </c>
      <c r="L164" s="290"/>
      <c r="M164" s="291"/>
      <c r="N164" s="292"/>
      <c r="O164" s="288"/>
    </row>
    <row r="165" spans="2:15" ht="21" customHeight="1">
      <c r="B165" s="324" t="s">
        <v>246</v>
      </c>
      <c r="L165" s="293"/>
      <c r="M165" s="294"/>
      <c r="N165" s="295" t="s">
        <v>189</v>
      </c>
      <c r="O165" s="310" t="s">
        <v>210</v>
      </c>
    </row>
    <row r="166" spans="15:16" ht="6" customHeight="1" thickBot="1">
      <c r="O166" s="291"/>
      <c r="P166" s="296"/>
    </row>
    <row r="167" spans="4:17" ht="22.5">
      <c r="D167" s="328" t="s">
        <v>201</v>
      </c>
      <c r="E167" s="575" t="s">
        <v>190</v>
      </c>
      <c r="F167" s="576"/>
      <c r="G167" s="576"/>
      <c r="H167" s="576"/>
      <c r="I167" s="576"/>
      <c r="J167" s="576"/>
      <c r="K167" s="576"/>
      <c r="L167" s="576"/>
      <c r="M167" s="576"/>
      <c r="N167" s="576"/>
      <c r="O167" s="577"/>
      <c r="P167" s="297"/>
      <c r="Q167" s="297"/>
    </row>
    <row r="168" spans="2:15" ht="33.75" customHeight="1">
      <c r="B168" s="329" t="str">
        <f>IF(H168="()　","データなし","")</f>
        <v>データなし</v>
      </c>
      <c r="D168" s="303" t="s">
        <v>191</v>
      </c>
      <c r="E168" s="580" t="s">
        <v>195</v>
      </c>
      <c r="F168" s="581"/>
      <c r="G168" s="582"/>
      <c r="H168" s="578" t="str">
        <f>"("&amp;VLOOKUP(B164,'申込入力シート'!$B$5:$T$24,13,FALSE)&amp;")　"&amp;VLOOKUP(B164,'申込入力シート'!$B$5:$T$24,14,FALSE)</f>
        <v>()　</v>
      </c>
      <c r="I168" s="578"/>
      <c r="J168" s="578"/>
      <c r="K168" s="578"/>
      <c r="L168" s="578"/>
      <c r="M168" s="578"/>
      <c r="N168" s="578"/>
      <c r="O168" s="579"/>
    </row>
    <row r="169" spans="4:15" ht="15.75" customHeight="1">
      <c r="D169" s="553" t="s">
        <v>202</v>
      </c>
      <c r="E169" s="555">
        <f>VLOOKUP(B164,'申込入力シート'!$B$5:$T$24,2,FALSE)</f>
        <v>0</v>
      </c>
      <c r="F169" s="556"/>
      <c r="G169" s="557"/>
      <c r="H169" s="304" t="s">
        <v>3</v>
      </c>
      <c r="I169" s="561">
        <f>VLOOKUP(B164,'申込入力シート'!$B$5:$T$24,5,FALSE)</f>
        <v>0</v>
      </c>
      <c r="J169" s="562"/>
      <c r="K169" s="562"/>
      <c r="L169" s="562"/>
      <c r="M169" s="563"/>
      <c r="N169" s="567" t="s">
        <v>196</v>
      </c>
      <c r="O169" s="569" t="str">
        <f>VLOOKUP(B164,'申込入力シート'!$B$5:$T$24,4,FALSE)&amp;"年"</f>
        <v>年</v>
      </c>
    </row>
    <row r="170" spans="4:16" ht="37.5" customHeight="1">
      <c r="D170" s="554"/>
      <c r="E170" s="558"/>
      <c r="F170" s="559"/>
      <c r="G170" s="560"/>
      <c r="H170" s="305" t="s">
        <v>9</v>
      </c>
      <c r="I170" s="564">
        <f>VLOOKUP(B164,'申込入力シート'!$B$5:$T$24,3,FALSE)</f>
        <v>0</v>
      </c>
      <c r="J170" s="565"/>
      <c r="K170" s="565"/>
      <c r="L170" s="565"/>
      <c r="M170" s="566"/>
      <c r="N170" s="568"/>
      <c r="O170" s="570"/>
      <c r="P170" s="296"/>
    </row>
    <row r="171" spans="4:15" ht="13.5">
      <c r="D171" s="609" t="s">
        <v>193</v>
      </c>
      <c r="E171" s="603" t="s">
        <v>197</v>
      </c>
      <c r="F171" s="610"/>
      <c r="G171" s="611"/>
      <c r="H171" s="603" t="s">
        <v>198</v>
      </c>
      <c r="I171" s="604"/>
      <c r="J171" s="604"/>
      <c r="K171" s="604"/>
      <c r="L171" s="604"/>
      <c r="M171" s="604"/>
      <c r="N171" s="604"/>
      <c r="O171" s="605"/>
    </row>
    <row r="172" spans="4:15" ht="33.75" customHeight="1">
      <c r="D172" s="554"/>
      <c r="E172" s="595">
        <f>'学校情報入力シート'!$D$4</f>
        <v>0</v>
      </c>
      <c r="F172" s="596"/>
      <c r="G172" s="597"/>
      <c r="H172" s="606" t="str">
        <f>'学校情報入力シート'!$D$5&amp;"　"&amp;'学校情報入力シート'!$D$6</f>
        <v>　</v>
      </c>
      <c r="I172" s="607"/>
      <c r="J172" s="607"/>
      <c r="K172" s="607"/>
      <c r="L172" s="607"/>
      <c r="M172" s="607"/>
      <c r="N172" s="607"/>
      <c r="O172" s="608"/>
    </row>
    <row r="173" spans="4:15" ht="13.5">
      <c r="D173" s="553" t="s">
        <v>203</v>
      </c>
      <c r="E173" s="598" t="s">
        <v>209</v>
      </c>
      <c r="F173" s="598"/>
      <c r="G173" s="599"/>
      <c r="H173" s="598" t="s">
        <v>204</v>
      </c>
      <c r="I173" s="599"/>
      <c r="J173" s="599"/>
      <c r="K173" s="599"/>
      <c r="L173" s="599"/>
      <c r="M173" s="598" t="s">
        <v>199</v>
      </c>
      <c r="N173" s="599"/>
      <c r="O173" s="600"/>
    </row>
    <row r="174" spans="4:15" ht="33.75" customHeight="1" thickBot="1">
      <c r="D174" s="593"/>
      <c r="E174" s="571">
        <f>VLOOKUP(B164,'申込入力シート'!$B$5:$T$24,15,FALSE)</f>
        <v>0</v>
      </c>
      <c r="F174" s="571"/>
      <c r="G174" s="572"/>
      <c r="H174" s="583" t="str">
        <f>VLOOKUP(B164,'申込入力シート'!$B$5:$T$24,16,FALSE)&amp;" "&amp;VLOOKUP(B164,'申込入力シート'!$B$5:$T$24,17,FALSE)</f>
        <v> </v>
      </c>
      <c r="I174" s="584"/>
      <c r="J174" s="584"/>
      <c r="K174" s="584"/>
      <c r="L174" s="585"/>
      <c r="M174" s="583" t="str">
        <f>VLOOKUP(B164,'申込入力シート'!$B$5:$T$24,18,FALSE)&amp;" "&amp;VLOOKUP(B164,'申込入力シート'!$B$5:$T$24,19,FALSE)</f>
        <v> </v>
      </c>
      <c r="N174" s="584"/>
      <c r="O174" s="586"/>
    </row>
    <row r="175" spans="4:15" ht="19.5" customHeight="1">
      <c r="D175" s="593"/>
      <c r="E175" s="306" t="s">
        <v>214</v>
      </c>
      <c r="F175" s="302"/>
      <c r="G175" s="162"/>
      <c r="H175" s="299"/>
      <c r="I175" s="163"/>
      <c r="J175" s="163"/>
      <c r="K175" s="163"/>
      <c r="L175" s="163"/>
      <c r="M175" s="299"/>
      <c r="N175" s="163"/>
      <c r="O175" s="76"/>
    </row>
    <row r="176" spans="4:15" ht="18" customHeight="1">
      <c r="D176" s="593"/>
      <c r="E176" s="587" t="s">
        <v>208</v>
      </c>
      <c r="F176" s="308" t="s">
        <v>4</v>
      </c>
      <c r="G176" s="613"/>
      <c r="H176" s="614"/>
      <c r="I176" s="573" t="s">
        <v>206</v>
      </c>
      <c r="J176" s="573"/>
      <c r="K176" s="590"/>
      <c r="L176" s="591"/>
      <c r="M176" s="591"/>
      <c r="N176" s="591"/>
      <c r="O176" s="592"/>
    </row>
    <row r="177" spans="4:15" ht="18" customHeight="1">
      <c r="D177" s="593"/>
      <c r="E177" s="588"/>
      <c r="F177" s="307" t="s">
        <v>6</v>
      </c>
      <c r="G177" s="615"/>
      <c r="H177" s="616"/>
      <c r="I177" s="574" t="s">
        <v>207</v>
      </c>
      <c r="J177" s="574"/>
      <c r="K177" s="619"/>
      <c r="L177" s="620"/>
      <c r="M177" s="620"/>
      <c r="N177" s="620"/>
      <c r="O177" s="388" t="s">
        <v>244</v>
      </c>
    </row>
    <row r="178" spans="4:15" ht="18" customHeight="1">
      <c r="D178" s="593"/>
      <c r="E178" s="587" t="s">
        <v>205</v>
      </c>
      <c r="F178" s="308" t="s">
        <v>4</v>
      </c>
      <c r="G178" s="613"/>
      <c r="H178" s="614"/>
      <c r="I178" s="573" t="s">
        <v>206</v>
      </c>
      <c r="J178" s="573"/>
      <c r="K178" s="590"/>
      <c r="L178" s="591"/>
      <c r="M178" s="591"/>
      <c r="N178" s="591"/>
      <c r="O178" s="592"/>
    </row>
    <row r="179" spans="4:15" ht="18" customHeight="1" thickBot="1">
      <c r="D179" s="594"/>
      <c r="E179" s="589"/>
      <c r="F179" s="309" t="s">
        <v>6</v>
      </c>
      <c r="G179" s="617"/>
      <c r="H179" s="618"/>
      <c r="I179" s="612" t="s">
        <v>207</v>
      </c>
      <c r="J179" s="612"/>
      <c r="K179" s="621"/>
      <c r="L179" s="622"/>
      <c r="M179" s="622"/>
      <c r="N179" s="622"/>
      <c r="O179" s="389" t="s">
        <v>244</v>
      </c>
    </row>
    <row r="180" spans="4:15" ht="19.5" customHeight="1">
      <c r="D180" s="298"/>
      <c r="E180" s="299"/>
      <c r="F180" s="299"/>
      <c r="G180" s="311" t="s">
        <v>274</v>
      </c>
      <c r="H180" s="299"/>
      <c r="I180" s="299"/>
      <c r="J180" s="296"/>
      <c r="K180" s="300"/>
      <c r="L180" s="300"/>
      <c r="M180" s="300"/>
      <c r="N180" s="602" t="s">
        <v>194</v>
      </c>
      <c r="O180" s="602"/>
    </row>
    <row r="181" spans="2:15" ht="21" customHeight="1">
      <c r="B181" s="330">
        <v>6</v>
      </c>
      <c r="D181" s="601" t="s">
        <v>200</v>
      </c>
      <c r="E181" s="602"/>
      <c r="F181" s="602"/>
      <c r="G181" s="602"/>
      <c r="K181" s="289" t="s">
        <v>188</v>
      </c>
      <c r="L181" s="290"/>
      <c r="M181" s="291"/>
      <c r="N181" s="292"/>
      <c r="O181" s="288"/>
    </row>
    <row r="182" spans="2:15" ht="21" customHeight="1">
      <c r="B182" s="324" t="s">
        <v>248</v>
      </c>
      <c r="L182" s="293"/>
      <c r="M182" s="294"/>
      <c r="N182" s="295" t="s">
        <v>189</v>
      </c>
      <c r="O182" s="310" t="s">
        <v>210</v>
      </c>
    </row>
    <row r="183" spans="15:16" ht="6" customHeight="1" thickBot="1">
      <c r="O183" s="291"/>
      <c r="P183" s="296"/>
    </row>
    <row r="184" spans="4:17" ht="22.5">
      <c r="D184" s="328" t="s">
        <v>201</v>
      </c>
      <c r="E184" s="575" t="s">
        <v>190</v>
      </c>
      <c r="F184" s="576"/>
      <c r="G184" s="576"/>
      <c r="H184" s="576"/>
      <c r="I184" s="576"/>
      <c r="J184" s="576"/>
      <c r="K184" s="576"/>
      <c r="L184" s="576"/>
      <c r="M184" s="576"/>
      <c r="N184" s="576"/>
      <c r="O184" s="577"/>
      <c r="P184" s="297"/>
      <c r="Q184" s="297"/>
    </row>
    <row r="185" spans="2:15" ht="33.75" customHeight="1">
      <c r="B185" s="329" t="str">
        <f>IF(H185="()　","データなし","")</f>
        <v>データなし</v>
      </c>
      <c r="D185" s="303" t="s">
        <v>191</v>
      </c>
      <c r="E185" s="580" t="s">
        <v>195</v>
      </c>
      <c r="F185" s="581"/>
      <c r="G185" s="582"/>
      <c r="H185" s="578" t="str">
        <f>"("&amp;VLOOKUP(B181,'申込入力シート'!$B$5:$T$24,6,FALSE)&amp;")　"&amp;VLOOKUP(B181,'申込入力シート'!$B$5:$T$24,7,FALSE)</f>
        <v>()　</v>
      </c>
      <c r="I185" s="578"/>
      <c r="J185" s="578"/>
      <c r="K185" s="578"/>
      <c r="L185" s="578"/>
      <c r="M185" s="578"/>
      <c r="N185" s="578"/>
      <c r="O185" s="579"/>
    </row>
    <row r="186" spans="4:15" ht="15.75" customHeight="1">
      <c r="D186" s="553" t="s">
        <v>202</v>
      </c>
      <c r="E186" s="555">
        <f>VLOOKUP(B181,'申込入力シート'!$B$5:$T$24,2,FALSE)</f>
        <v>0</v>
      </c>
      <c r="F186" s="556"/>
      <c r="G186" s="557"/>
      <c r="H186" s="304" t="s">
        <v>3</v>
      </c>
      <c r="I186" s="561">
        <f>VLOOKUP(B181,'申込入力シート'!$B$5:$T$24,5,FALSE)</f>
        <v>0</v>
      </c>
      <c r="J186" s="562"/>
      <c r="K186" s="562"/>
      <c r="L186" s="562"/>
      <c r="M186" s="563"/>
      <c r="N186" s="567" t="s">
        <v>196</v>
      </c>
      <c r="O186" s="569" t="str">
        <f>VLOOKUP(B181,'申込入力シート'!$B$5:$T$24,4,FALSE)&amp;"年"</f>
        <v>年</v>
      </c>
    </row>
    <row r="187" spans="4:16" ht="37.5" customHeight="1">
      <c r="D187" s="554"/>
      <c r="E187" s="558"/>
      <c r="F187" s="559"/>
      <c r="G187" s="560"/>
      <c r="H187" s="305" t="s">
        <v>9</v>
      </c>
      <c r="I187" s="564">
        <f>VLOOKUP(B181,'申込入力シート'!$B$5:$T$24,3,FALSE)</f>
        <v>0</v>
      </c>
      <c r="J187" s="565"/>
      <c r="K187" s="565"/>
      <c r="L187" s="565"/>
      <c r="M187" s="566"/>
      <c r="N187" s="568"/>
      <c r="O187" s="570"/>
      <c r="P187" s="296"/>
    </row>
    <row r="188" spans="4:15" ht="13.5">
      <c r="D188" s="609" t="s">
        <v>193</v>
      </c>
      <c r="E188" s="603" t="s">
        <v>197</v>
      </c>
      <c r="F188" s="610"/>
      <c r="G188" s="611"/>
      <c r="H188" s="603" t="s">
        <v>198</v>
      </c>
      <c r="I188" s="604"/>
      <c r="J188" s="604"/>
      <c r="K188" s="604"/>
      <c r="L188" s="604"/>
      <c r="M188" s="604"/>
      <c r="N188" s="604"/>
      <c r="O188" s="605"/>
    </row>
    <row r="189" spans="4:15" ht="33.75" customHeight="1">
      <c r="D189" s="554"/>
      <c r="E189" s="595">
        <f>'学校情報入力シート'!$D$4</f>
        <v>0</v>
      </c>
      <c r="F189" s="596"/>
      <c r="G189" s="597"/>
      <c r="H189" s="606" t="str">
        <f>'学校情報入力シート'!$D$5&amp;"　"&amp;'学校情報入力シート'!$D$6</f>
        <v>　</v>
      </c>
      <c r="I189" s="607"/>
      <c r="J189" s="607"/>
      <c r="K189" s="607"/>
      <c r="L189" s="607"/>
      <c r="M189" s="607"/>
      <c r="N189" s="607"/>
      <c r="O189" s="608"/>
    </row>
    <row r="190" spans="4:15" ht="13.5">
      <c r="D190" s="553" t="s">
        <v>203</v>
      </c>
      <c r="E190" s="598" t="s">
        <v>209</v>
      </c>
      <c r="F190" s="598"/>
      <c r="G190" s="599"/>
      <c r="H190" s="598" t="s">
        <v>204</v>
      </c>
      <c r="I190" s="599"/>
      <c r="J190" s="599"/>
      <c r="K190" s="599"/>
      <c r="L190" s="599"/>
      <c r="M190" s="598" t="s">
        <v>199</v>
      </c>
      <c r="N190" s="599"/>
      <c r="O190" s="600"/>
    </row>
    <row r="191" spans="4:15" ht="33.75" customHeight="1" thickBot="1">
      <c r="D191" s="593"/>
      <c r="E191" s="571">
        <f>VLOOKUP(B181,'申込入力シート'!$B$5:$T$24,8,FALSE)</f>
        <v>0</v>
      </c>
      <c r="F191" s="571"/>
      <c r="G191" s="572"/>
      <c r="H191" s="583" t="str">
        <f>VLOOKUP(B181,'申込入力シート'!$B$5:$T$24,9,FALSE)&amp;" "&amp;VLOOKUP(B181,'申込入力シート'!$B$5:$T$24,10,FALSE)</f>
        <v> </v>
      </c>
      <c r="I191" s="584"/>
      <c r="J191" s="584"/>
      <c r="K191" s="584"/>
      <c r="L191" s="585"/>
      <c r="M191" s="583" t="str">
        <f>VLOOKUP(B181,'申込入力シート'!$B$5:$T$24,11,FALSE)&amp;" "&amp;VLOOKUP(B181,'申込入力シート'!$B$5:$T$24,12,FALSE)</f>
        <v> </v>
      </c>
      <c r="N191" s="584"/>
      <c r="O191" s="586"/>
    </row>
    <row r="192" spans="4:15" ht="19.5" customHeight="1">
      <c r="D192" s="593"/>
      <c r="E192" s="306" t="s">
        <v>214</v>
      </c>
      <c r="F192" s="302"/>
      <c r="G192" s="162"/>
      <c r="H192" s="299"/>
      <c r="I192" s="163"/>
      <c r="J192" s="163"/>
      <c r="K192" s="163"/>
      <c r="L192" s="163"/>
      <c r="M192" s="299"/>
      <c r="N192" s="163"/>
      <c r="O192" s="76"/>
    </row>
    <row r="193" spans="4:15" ht="18" customHeight="1">
      <c r="D193" s="593"/>
      <c r="E193" s="587" t="s">
        <v>208</v>
      </c>
      <c r="F193" s="308" t="s">
        <v>4</v>
      </c>
      <c r="G193" s="613"/>
      <c r="H193" s="614"/>
      <c r="I193" s="573" t="s">
        <v>206</v>
      </c>
      <c r="J193" s="573"/>
      <c r="K193" s="590"/>
      <c r="L193" s="591"/>
      <c r="M193" s="591"/>
      <c r="N193" s="591"/>
      <c r="O193" s="592"/>
    </row>
    <row r="194" spans="4:15" ht="18" customHeight="1">
      <c r="D194" s="593"/>
      <c r="E194" s="588"/>
      <c r="F194" s="307" t="s">
        <v>245</v>
      </c>
      <c r="G194" s="615"/>
      <c r="H194" s="616"/>
      <c r="I194" s="574" t="s">
        <v>207</v>
      </c>
      <c r="J194" s="574"/>
      <c r="K194" s="619"/>
      <c r="L194" s="620"/>
      <c r="M194" s="620"/>
      <c r="N194" s="620"/>
      <c r="O194" s="388" t="s">
        <v>244</v>
      </c>
    </row>
    <row r="195" spans="4:15" ht="18" customHeight="1">
      <c r="D195" s="593"/>
      <c r="E195" s="587" t="s">
        <v>205</v>
      </c>
      <c r="F195" s="308" t="s">
        <v>4</v>
      </c>
      <c r="G195" s="613"/>
      <c r="H195" s="614"/>
      <c r="I195" s="573" t="s">
        <v>206</v>
      </c>
      <c r="J195" s="573"/>
      <c r="K195" s="590"/>
      <c r="L195" s="591"/>
      <c r="M195" s="591"/>
      <c r="N195" s="591"/>
      <c r="O195" s="592"/>
    </row>
    <row r="196" spans="4:15" ht="18" customHeight="1" thickBot="1">
      <c r="D196" s="594"/>
      <c r="E196" s="589"/>
      <c r="F196" s="309" t="s">
        <v>245</v>
      </c>
      <c r="G196" s="617"/>
      <c r="H196" s="618"/>
      <c r="I196" s="612" t="s">
        <v>207</v>
      </c>
      <c r="J196" s="612"/>
      <c r="K196" s="621"/>
      <c r="L196" s="622"/>
      <c r="M196" s="622"/>
      <c r="N196" s="622"/>
      <c r="O196" s="389" t="s">
        <v>244</v>
      </c>
    </row>
    <row r="197" spans="4:15" ht="19.5" customHeight="1">
      <c r="D197" s="298"/>
      <c r="E197" s="299"/>
      <c r="F197" s="299"/>
      <c r="G197" s="311" t="s">
        <v>256</v>
      </c>
      <c r="H197" s="299"/>
      <c r="I197" s="299"/>
      <c r="J197" s="296"/>
      <c r="K197" s="300"/>
      <c r="L197" s="300"/>
      <c r="M197" s="300"/>
      <c r="N197" s="602" t="s">
        <v>194</v>
      </c>
      <c r="O197" s="602"/>
    </row>
    <row r="198" spans="4:15" ht="104.25" customHeight="1">
      <c r="D198" s="298"/>
      <c r="E198" s="299"/>
      <c r="F198" s="299"/>
      <c r="G198" s="299"/>
      <c r="H198" s="299"/>
      <c r="I198" s="299"/>
      <c r="J198" s="296"/>
      <c r="K198" s="300"/>
      <c r="L198" s="300"/>
      <c r="M198" s="300"/>
      <c r="N198" s="299"/>
      <c r="O198" s="299"/>
    </row>
    <row r="199" spans="2:15" ht="21" customHeight="1">
      <c r="B199" s="330">
        <v>6</v>
      </c>
      <c r="D199" s="601" t="s">
        <v>200</v>
      </c>
      <c r="E199" s="602"/>
      <c r="F199" s="602"/>
      <c r="G199" s="602"/>
      <c r="K199" s="289" t="s">
        <v>188</v>
      </c>
      <c r="L199" s="290"/>
      <c r="M199" s="291"/>
      <c r="N199" s="292"/>
      <c r="O199" s="288"/>
    </row>
    <row r="200" spans="2:15" ht="21" customHeight="1">
      <c r="B200" s="324" t="s">
        <v>246</v>
      </c>
      <c r="L200" s="293"/>
      <c r="M200" s="294"/>
      <c r="N200" s="295" t="s">
        <v>189</v>
      </c>
      <c r="O200" s="310" t="s">
        <v>210</v>
      </c>
    </row>
    <row r="201" spans="15:16" ht="6" customHeight="1" thickBot="1">
      <c r="O201" s="291"/>
      <c r="P201" s="296"/>
    </row>
    <row r="202" spans="4:17" ht="22.5">
      <c r="D202" s="328" t="s">
        <v>201</v>
      </c>
      <c r="E202" s="575" t="s">
        <v>190</v>
      </c>
      <c r="F202" s="576"/>
      <c r="G202" s="576"/>
      <c r="H202" s="576"/>
      <c r="I202" s="576"/>
      <c r="J202" s="576"/>
      <c r="K202" s="576"/>
      <c r="L202" s="576"/>
      <c r="M202" s="576"/>
      <c r="N202" s="576"/>
      <c r="O202" s="577"/>
      <c r="P202" s="297"/>
      <c r="Q202" s="297"/>
    </row>
    <row r="203" spans="2:15" ht="33.75" customHeight="1">
      <c r="B203" s="329" t="str">
        <f>IF(H203="()　","データなし","")</f>
        <v>データなし</v>
      </c>
      <c r="D203" s="303" t="s">
        <v>191</v>
      </c>
      <c r="E203" s="580" t="s">
        <v>195</v>
      </c>
      <c r="F203" s="581"/>
      <c r="G203" s="582"/>
      <c r="H203" s="578" t="str">
        <f>"("&amp;VLOOKUP(B199,'申込入力シート'!$B$5:$T$24,13,FALSE)&amp;")　"&amp;VLOOKUP(B199,'申込入力シート'!$B$5:$T$24,14,FALSE)</f>
        <v>()　</v>
      </c>
      <c r="I203" s="578"/>
      <c r="J203" s="578"/>
      <c r="K203" s="578"/>
      <c r="L203" s="578"/>
      <c r="M203" s="578"/>
      <c r="N203" s="578"/>
      <c r="O203" s="579"/>
    </row>
    <row r="204" spans="4:15" ht="15.75" customHeight="1">
      <c r="D204" s="553" t="s">
        <v>202</v>
      </c>
      <c r="E204" s="555">
        <f>VLOOKUP(B199,'申込入力シート'!$B$5:$T$24,2,FALSE)</f>
        <v>0</v>
      </c>
      <c r="F204" s="556"/>
      <c r="G204" s="557"/>
      <c r="H204" s="304" t="s">
        <v>3</v>
      </c>
      <c r="I204" s="561">
        <f>VLOOKUP(B199,'申込入力シート'!$B$5:$T$24,5,FALSE)</f>
        <v>0</v>
      </c>
      <c r="J204" s="562"/>
      <c r="K204" s="562"/>
      <c r="L204" s="562"/>
      <c r="M204" s="563"/>
      <c r="N204" s="567" t="s">
        <v>196</v>
      </c>
      <c r="O204" s="569" t="str">
        <f>VLOOKUP(B199,'申込入力シート'!$B$5:$T$24,4,FALSE)&amp;"年"</f>
        <v>年</v>
      </c>
    </row>
    <row r="205" spans="4:16" ht="37.5" customHeight="1">
      <c r="D205" s="554"/>
      <c r="E205" s="558"/>
      <c r="F205" s="559"/>
      <c r="G205" s="560"/>
      <c r="H205" s="305" t="s">
        <v>9</v>
      </c>
      <c r="I205" s="564">
        <f>VLOOKUP(B199,'申込入力シート'!$B$5:$T$24,3,FALSE)</f>
        <v>0</v>
      </c>
      <c r="J205" s="565"/>
      <c r="K205" s="565"/>
      <c r="L205" s="565"/>
      <c r="M205" s="566"/>
      <c r="N205" s="568"/>
      <c r="O205" s="570"/>
      <c r="P205" s="296"/>
    </row>
    <row r="206" spans="4:15" ht="13.5">
      <c r="D206" s="609" t="s">
        <v>193</v>
      </c>
      <c r="E206" s="603" t="s">
        <v>197</v>
      </c>
      <c r="F206" s="610"/>
      <c r="G206" s="611"/>
      <c r="H206" s="603" t="s">
        <v>198</v>
      </c>
      <c r="I206" s="604"/>
      <c r="J206" s="604"/>
      <c r="K206" s="604"/>
      <c r="L206" s="604"/>
      <c r="M206" s="604"/>
      <c r="N206" s="604"/>
      <c r="O206" s="605"/>
    </row>
    <row r="207" spans="4:15" ht="33.75" customHeight="1">
      <c r="D207" s="554"/>
      <c r="E207" s="595">
        <f>'学校情報入力シート'!$D$4</f>
        <v>0</v>
      </c>
      <c r="F207" s="596"/>
      <c r="G207" s="597"/>
      <c r="H207" s="606" t="str">
        <f>'学校情報入力シート'!$D$5&amp;"　"&amp;'学校情報入力シート'!$D$6</f>
        <v>　</v>
      </c>
      <c r="I207" s="607"/>
      <c r="J207" s="607"/>
      <c r="K207" s="607"/>
      <c r="L207" s="607"/>
      <c r="M207" s="607"/>
      <c r="N207" s="607"/>
      <c r="O207" s="608"/>
    </row>
    <row r="208" spans="4:15" ht="13.5">
      <c r="D208" s="553" t="s">
        <v>203</v>
      </c>
      <c r="E208" s="598" t="s">
        <v>209</v>
      </c>
      <c r="F208" s="598"/>
      <c r="G208" s="599"/>
      <c r="H208" s="598" t="s">
        <v>204</v>
      </c>
      <c r="I208" s="599"/>
      <c r="J208" s="599"/>
      <c r="K208" s="599"/>
      <c r="L208" s="599"/>
      <c r="M208" s="598" t="s">
        <v>199</v>
      </c>
      <c r="N208" s="599"/>
      <c r="O208" s="600"/>
    </row>
    <row r="209" spans="4:15" ht="33.75" customHeight="1" thickBot="1">
      <c r="D209" s="593"/>
      <c r="E209" s="571">
        <f>VLOOKUP(B199,'申込入力シート'!$B$5:$T$24,15,FALSE)</f>
        <v>0</v>
      </c>
      <c r="F209" s="571"/>
      <c r="G209" s="572"/>
      <c r="H209" s="583" t="str">
        <f>VLOOKUP(B199,'申込入力シート'!$B$5:$T$24,16,FALSE)&amp;" "&amp;VLOOKUP(B199,'申込入力シート'!$B$5:$T$24,17,FALSE)</f>
        <v> </v>
      </c>
      <c r="I209" s="584"/>
      <c r="J209" s="584"/>
      <c r="K209" s="584"/>
      <c r="L209" s="585"/>
      <c r="M209" s="583" t="str">
        <f>VLOOKUP(B199,'申込入力シート'!$B$5:$T$24,18,FALSE)&amp;" "&amp;VLOOKUP(B199,'申込入力シート'!$B$5:$T$24,19,FALSE)</f>
        <v> </v>
      </c>
      <c r="N209" s="584"/>
      <c r="O209" s="586"/>
    </row>
    <row r="210" spans="4:15" ht="19.5" customHeight="1">
      <c r="D210" s="593"/>
      <c r="E210" s="306" t="s">
        <v>214</v>
      </c>
      <c r="F210" s="302"/>
      <c r="G210" s="162"/>
      <c r="H210" s="299"/>
      <c r="I210" s="163"/>
      <c r="J210" s="163"/>
      <c r="K210" s="163"/>
      <c r="L210" s="163"/>
      <c r="M210" s="299"/>
      <c r="N210" s="163"/>
      <c r="O210" s="76"/>
    </row>
    <row r="211" spans="4:15" ht="18" customHeight="1">
      <c r="D211" s="593"/>
      <c r="E211" s="587" t="s">
        <v>208</v>
      </c>
      <c r="F211" s="308" t="s">
        <v>4</v>
      </c>
      <c r="G211" s="613"/>
      <c r="H211" s="614"/>
      <c r="I211" s="573" t="s">
        <v>206</v>
      </c>
      <c r="J211" s="573"/>
      <c r="K211" s="590"/>
      <c r="L211" s="591"/>
      <c r="M211" s="591"/>
      <c r="N211" s="591"/>
      <c r="O211" s="592"/>
    </row>
    <row r="212" spans="4:15" ht="18" customHeight="1">
      <c r="D212" s="593"/>
      <c r="E212" s="588"/>
      <c r="F212" s="307" t="s">
        <v>6</v>
      </c>
      <c r="G212" s="615"/>
      <c r="H212" s="616"/>
      <c r="I212" s="574" t="s">
        <v>207</v>
      </c>
      <c r="J212" s="574"/>
      <c r="K212" s="619"/>
      <c r="L212" s="620"/>
      <c r="M212" s="620"/>
      <c r="N212" s="620"/>
      <c r="O212" s="388" t="s">
        <v>244</v>
      </c>
    </row>
    <row r="213" spans="4:15" ht="18" customHeight="1">
      <c r="D213" s="593"/>
      <c r="E213" s="587" t="s">
        <v>205</v>
      </c>
      <c r="F213" s="308" t="s">
        <v>4</v>
      </c>
      <c r="G213" s="613"/>
      <c r="H213" s="614"/>
      <c r="I213" s="573" t="s">
        <v>206</v>
      </c>
      <c r="J213" s="573"/>
      <c r="K213" s="590"/>
      <c r="L213" s="591"/>
      <c r="M213" s="591"/>
      <c r="N213" s="591"/>
      <c r="O213" s="592"/>
    </row>
    <row r="214" spans="4:15" ht="18" customHeight="1" thickBot="1">
      <c r="D214" s="594"/>
      <c r="E214" s="589"/>
      <c r="F214" s="309" t="s">
        <v>6</v>
      </c>
      <c r="G214" s="617"/>
      <c r="H214" s="618"/>
      <c r="I214" s="612" t="s">
        <v>207</v>
      </c>
      <c r="J214" s="612"/>
      <c r="K214" s="621"/>
      <c r="L214" s="622"/>
      <c r="M214" s="622"/>
      <c r="N214" s="622"/>
      <c r="O214" s="389" t="s">
        <v>244</v>
      </c>
    </row>
    <row r="215" spans="4:15" ht="19.5" customHeight="1">
      <c r="D215" s="298"/>
      <c r="E215" s="299"/>
      <c r="F215" s="299"/>
      <c r="G215" s="311" t="s">
        <v>275</v>
      </c>
      <c r="H215" s="299"/>
      <c r="I215" s="299"/>
      <c r="J215" s="296"/>
      <c r="K215" s="300"/>
      <c r="L215" s="300"/>
      <c r="M215" s="300"/>
      <c r="N215" s="602" t="s">
        <v>194</v>
      </c>
      <c r="O215" s="602"/>
    </row>
    <row r="216" spans="2:15" ht="21" customHeight="1">
      <c r="B216" s="330">
        <v>7</v>
      </c>
      <c r="D216" s="601" t="s">
        <v>200</v>
      </c>
      <c r="E216" s="602"/>
      <c r="F216" s="602"/>
      <c r="G216" s="602"/>
      <c r="K216" s="289" t="s">
        <v>188</v>
      </c>
      <c r="L216" s="290"/>
      <c r="M216" s="291"/>
      <c r="N216" s="292"/>
      <c r="O216" s="288"/>
    </row>
    <row r="217" spans="2:15" ht="21" customHeight="1">
      <c r="B217" s="324" t="s">
        <v>248</v>
      </c>
      <c r="L217" s="293"/>
      <c r="M217" s="294"/>
      <c r="N217" s="295" t="s">
        <v>189</v>
      </c>
      <c r="O217" s="310" t="s">
        <v>210</v>
      </c>
    </row>
    <row r="218" spans="15:16" ht="6" customHeight="1" thickBot="1">
      <c r="O218" s="291"/>
      <c r="P218" s="296"/>
    </row>
    <row r="219" spans="4:17" ht="22.5">
      <c r="D219" s="328" t="s">
        <v>201</v>
      </c>
      <c r="E219" s="575" t="s">
        <v>190</v>
      </c>
      <c r="F219" s="576"/>
      <c r="G219" s="576"/>
      <c r="H219" s="576"/>
      <c r="I219" s="576"/>
      <c r="J219" s="576"/>
      <c r="K219" s="576"/>
      <c r="L219" s="576"/>
      <c r="M219" s="576"/>
      <c r="N219" s="576"/>
      <c r="O219" s="577"/>
      <c r="P219" s="297"/>
      <c r="Q219" s="297"/>
    </row>
    <row r="220" spans="2:15" ht="33.75" customHeight="1">
      <c r="B220" s="329" t="str">
        <f>IF(H220="()　","データなし","")</f>
        <v>データなし</v>
      </c>
      <c r="D220" s="303" t="s">
        <v>191</v>
      </c>
      <c r="E220" s="580" t="s">
        <v>195</v>
      </c>
      <c r="F220" s="581"/>
      <c r="G220" s="582"/>
      <c r="H220" s="578" t="str">
        <f>"("&amp;VLOOKUP(B216,'申込入力シート'!$B$5:$T$24,6,FALSE)&amp;")　"&amp;VLOOKUP(B216,'申込入力シート'!$B$5:$T$24,7,FALSE)</f>
        <v>()　</v>
      </c>
      <c r="I220" s="578"/>
      <c r="J220" s="578"/>
      <c r="K220" s="578"/>
      <c r="L220" s="578"/>
      <c r="M220" s="578"/>
      <c r="N220" s="578"/>
      <c r="O220" s="579"/>
    </row>
    <row r="221" spans="4:15" ht="15.75" customHeight="1">
      <c r="D221" s="553" t="s">
        <v>202</v>
      </c>
      <c r="E221" s="555">
        <f>VLOOKUP(B216,'申込入力シート'!$B$5:$T$24,2,FALSE)</f>
        <v>0</v>
      </c>
      <c r="F221" s="556"/>
      <c r="G221" s="557"/>
      <c r="H221" s="304" t="s">
        <v>3</v>
      </c>
      <c r="I221" s="561">
        <f>VLOOKUP(B216,'申込入力シート'!$B$5:$T$24,5,FALSE)</f>
        <v>0</v>
      </c>
      <c r="J221" s="562"/>
      <c r="K221" s="562"/>
      <c r="L221" s="562"/>
      <c r="M221" s="563"/>
      <c r="N221" s="567" t="s">
        <v>196</v>
      </c>
      <c r="O221" s="569" t="str">
        <f>VLOOKUP(B216,'申込入力シート'!$B$5:$T$24,4,FALSE)&amp;"年"</f>
        <v>年</v>
      </c>
    </row>
    <row r="222" spans="4:16" ht="37.5" customHeight="1">
      <c r="D222" s="554"/>
      <c r="E222" s="558"/>
      <c r="F222" s="559"/>
      <c r="G222" s="560"/>
      <c r="H222" s="305" t="s">
        <v>9</v>
      </c>
      <c r="I222" s="564">
        <f>VLOOKUP(B216,'申込入力シート'!$B$5:$T$24,3,FALSE)</f>
        <v>0</v>
      </c>
      <c r="J222" s="565"/>
      <c r="K222" s="565"/>
      <c r="L222" s="565"/>
      <c r="M222" s="566"/>
      <c r="N222" s="568"/>
      <c r="O222" s="570"/>
      <c r="P222" s="296"/>
    </row>
    <row r="223" spans="4:15" ht="13.5">
      <c r="D223" s="609" t="s">
        <v>193</v>
      </c>
      <c r="E223" s="603" t="s">
        <v>197</v>
      </c>
      <c r="F223" s="610"/>
      <c r="G223" s="611"/>
      <c r="H223" s="603" t="s">
        <v>198</v>
      </c>
      <c r="I223" s="604"/>
      <c r="J223" s="604"/>
      <c r="K223" s="604"/>
      <c r="L223" s="604"/>
      <c r="M223" s="604"/>
      <c r="N223" s="604"/>
      <c r="O223" s="605"/>
    </row>
    <row r="224" spans="4:15" ht="33.75" customHeight="1">
      <c r="D224" s="554"/>
      <c r="E224" s="595">
        <f>'学校情報入力シート'!$D$4</f>
        <v>0</v>
      </c>
      <c r="F224" s="596"/>
      <c r="G224" s="597"/>
      <c r="H224" s="606" t="str">
        <f>'学校情報入力シート'!$D$5&amp;"　"&amp;'学校情報入力シート'!$D$6</f>
        <v>　</v>
      </c>
      <c r="I224" s="607"/>
      <c r="J224" s="607"/>
      <c r="K224" s="607"/>
      <c r="L224" s="607"/>
      <c r="M224" s="607"/>
      <c r="N224" s="607"/>
      <c r="O224" s="608"/>
    </row>
    <row r="225" spans="4:15" ht="13.5">
      <c r="D225" s="553" t="s">
        <v>203</v>
      </c>
      <c r="E225" s="598" t="s">
        <v>209</v>
      </c>
      <c r="F225" s="598"/>
      <c r="G225" s="599"/>
      <c r="H225" s="598" t="s">
        <v>204</v>
      </c>
      <c r="I225" s="599"/>
      <c r="J225" s="599"/>
      <c r="K225" s="599"/>
      <c r="L225" s="599"/>
      <c r="M225" s="598" t="s">
        <v>199</v>
      </c>
      <c r="N225" s="599"/>
      <c r="O225" s="600"/>
    </row>
    <row r="226" spans="4:15" ht="33.75" customHeight="1" thickBot="1">
      <c r="D226" s="593"/>
      <c r="E226" s="571">
        <f>VLOOKUP(B216,'申込入力シート'!$B$5:$T$24,8,FALSE)</f>
        <v>0</v>
      </c>
      <c r="F226" s="571"/>
      <c r="G226" s="572"/>
      <c r="H226" s="583" t="str">
        <f>VLOOKUP(B216,'申込入力シート'!$B$5:$T$24,9,FALSE)&amp;" "&amp;VLOOKUP(B216,'申込入力シート'!$B$5:$T$24,10,FALSE)</f>
        <v> </v>
      </c>
      <c r="I226" s="584"/>
      <c r="J226" s="584"/>
      <c r="K226" s="584"/>
      <c r="L226" s="585"/>
      <c r="M226" s="583" t="str">
        <f>VLOOKUP(B216,'申込入力シート'!$B$5:$T$24,11,FALSE)&amp;" "&amp;VLOOKUP(B216,'申込入力シート'!$B$5:$T$24,12,FALSE)</f>
        <v> </v>
      </c>
      <c r="N226" s="584"/>
      <c r="O226" s="586"/>
    </row>
    <row r="227" spans="4:15" ht="19.5" customHeight="1">
      <c r="D227" s="593"/>
      <c r="E227" s="306" t="s">
        <v>214</v>
      </c>
      <c r="F227" s="302"/>
      <c r="G227" s="162"/>
      <c r="H227" s="299"/>
      <c r="I227" s="163"/>
      <c r="J227" s="163"/>
      <c r="K227" s="163"/>
      <c r="L227" s="163"/>
      <c r="M227" s="299"/>
      <c r="N227" s="163"/>
      <c r="O227" s="76"/>
    </row>
    <row r="228" spans="4:15" ht="18" customHeight="1">
      <c r="D228" s="593"/>
      <c r="E228" s="587" t="s">
        <v>208</v>
      </c>
      <c r="F228" s="308" t="s">
        <v>4</v>
      </c>
      <c r="G228" s="613"/>
      <c r="H228" s="614"/>
      <c r="I228" s="573" t="s">
        <v>206</v>
      </c>
      <c r="J228" s="573"/>
      <c r="K228" s="590"/>
      <c r="L228" s="591"/>
      <c r="M228" s="591"/>
      <c r="N228" s="591"/>
      <c r="O228" s="592"/>
    </row>
    <row r="229" spans="4:15" ht="18" customHeight="1">
      <c r="D229" s="593"/>
      <c r="E229" s="588"/>
      <c r="F229" s="307" t="s">
        <v>245</v>
      </c>
      <c r="G229" s="615"/>
      <c r="H229" s="616"/>
      <c r="I229" s="574" t="s">
        <v>207</v>
      </c>
      <c r="J229" s="574"/>
      <c r="K229" s="619"/>
      <c r="L229" s="620"/>
      <c r="M229" s="620"/>
      <c r="N229" s="620"/>
      <c r="O229" s="388" t="s">
        <v>244</v>
      </c>
    </row>
    <row r="230" spans="4:15" ht="18" customHeight="1">
      <c r="D230" s="593"/>
      <c r="E230" s="587" t="s">
        <v>205</v>
      </c>
      <c r="F230" s="308" t="s">
        <v>4</v>
      </c>
      <c r="G230" s="613"/>
      <c r="H230" s="614"/>
      <c r="I230" s="573" t="s">
        <v>206</v>
      </c>
      <c r="J230" s="573"/>
      <c r="K230" s="590"/>
      <c r="L230" s="591"/>
      <c r="M230" s="591"/>
      <c r="N230" s="591"/>
      <c r="O230" s="592"/>
    </row>
    <row r="231" spans="4:15" ht="18" customHeight="1" thickBot="1">
      <c r="D231" s="594"/>
      <c r="E231" s="589"/>
      <c r="F231" s="309" t="s">
        <v>245</v>
      </c>
      <c r="G231" s="617"/>
      <c r="H231" s="618"/>
      <c r="I231" s="612" t="s">
        <v>207</v>
      </c>
      <c r="J231" s="612"/>
      <c r="K231" s="621"/>
      <c r="L231" s="622"/>
      <c r="M231" s="622"/>
      <c r="N231" s="622"/>
      <c r="O231" s="389" t="s">
        <v>244</v>
      </c>
    </row>
    <row r="232" spans="4:15" ht="19.5" customHeight="1">
      <c r="D232" s="298"/>
      <c r="E232" s="299"/>
      <c r="F232" s="299"/>
      <c r="G232" s="311" t="s">
        <v>257</v>
      </c>
      <c r="H232" s="299"/>
      <c r="I232" s="299"/>
      <c r="J232" s="296"/>
      <c r="K232" s="300"/>
      <c r="L232" s="300"/>
      <c r="M232" s="300"/>
      <c r="N232" s="602" t="s">
        <v>194</v>
      </c>
      <c r="O232" s="602"/>
    </row>
    <row r="233" spans="4:15" ht="104.25" customHeight="1">
      <c r="D233" s="298"/>
      <c r="E233" s="299"/>
      <c r="F233" s="299"/>
      <c r="G233" s="299"/>
      <c r="H233" s="299"/>
      <c r="I233" s="299"/>
      <c r="J233" s="296"/>
      <c r="K233" s="300"/>
      <c r="L233" s="300"/>
      <c r="M233" s="300"/>
      <c r="N233" s="299"/>
      <c r="O233" s="299"/>
    </row>
    <row r="234" spans="2:15" ht="21" customHeight="1">
      <c r="B234" s="330">
        <v>7</v>
      </c>
      <c r="D234" s="601" t="s">
        <v>200</v>
      </c>
      <c r="E234" s="602"/>
      <c r="F234" s="602"/>
      <c r="G234" s="602"/>
      <c r="K234" s="289" t="s">
        <v>188</v>
      </c>
      <c r="L234" s="290"/>
      <c r="M234" s="291"/>
      <c r="N234" s="292"/>
      <c r="O234" s="288"/>
    </row>
    <row r="235" spans="2:15" ht="21" customHeight="1">
      <c r="B235" s="324" t="s">
        <v>246</v>
      </c>
      <c r="L235" s="293"/>
      <c r="M235" s="294"/>
      <c r="N235" s="295" t="s">
        <v>189</v>
      </c>
      <c r="O235" s="310" t="s">
        <v>210</v>
      </c>
    </row>
    <row r="236" spans="15:16" ht="6" customHeight="1" thickBot="1">
      <c r="O236" s="291"/>
      <c r="P236" s="296"/>
    </row>
    <row r="237" spans="4:17" ht="22.5">
      <c r="D237" s="328" t="s">
        <v>201</v>
      </c>
      <c r="E237" s="575" t="s">
        <v>190</v>
      </c>
      <c r="F237" s="576"/>
      <c r="G237" s="576"/>
      <c r="H237" s="576"/>
      <c r="I237" s="576"/>
      <c r="J237" s="576"/>
      <c r="K237" s="576"/>
      <c r="L237" s="576"/>
      <c r="M237" s="576"/>
      <c r="N237" s="576"/>
      <c r="O237" s="577"/>
      <c r="P237" s="297"/>
      <c r="Q237" s="297"/>
    </row>
    <row r="238" spans="2:15" ht="33.75" customHeight="1">
      <c r="B238" s="329" t="str">
        <f>IF(H238="()　","データなし","")</f>
        <v>データなし</v>
      </c>
      <c r="D238" s="303" t="s">
        <v>191</v>
      </c>
      <c r="E238" s="580" t="s">
        <v>195</v>
      </c>
      <c r="F238" s="581"/>
      <c r="G238" s="582"/>
      <c r="H238" s="578" t="str">
        <f>"("&amp;VLOOKUP(B234,'申込入力シート'!$B$5:$T$24,13,FALSE)&amp;")　"&amp;VLOOKUP(B234,'申込入力シート'!$B$5:$T$24,14,FALSE)</f>
        <v>()　</v>
      </c>
      <c r="I238" s="578"/>
      <c r="J238" s="578"/>
      <c r="K238" s="578"/>
      <c r="L238" s="578"/>
      <c r="M238" s="578"/>
      <c r="N238" s="578"/>
      <c r="O238" s="579"/>
    </row>
    <row r="239" spans="4:15" ht="15.75" customHeight="1">
      <c r="D239" s="553" t="s">
        <v>202</v>
      </c>
      <c r="E239" s="555">
        <f>VLOOKUP(B234,'申込入力シート'!$B$5:$T$24,2,FALSE)</f>
        <v>0</v>
      </c>
      <c r="F239" s="556"/>
      <c r="G239" s="557"/>
      <c r="H239" s="304" t="s">
        <v>3</v>
      </c>
      <c r="I239" s="561">
        <f>VLOOKUP(B234,'申込入力シート'!$B$5:$T$24,5,FALSE)</f>
        <v>0</v>
      </c>
      <c r="J239" s="562"/>
      <c r="K239" s="562"/>
      <c r="L239" s="562"/>
      <c r="M239" s="563"/>
      <c r="N239" s="567" t="s">
        <v>196</v>
      </c>
      <c r="O239" s="569" t="str">
        <f>VLOOKUP(B234,'申込入力シート'!$B$5:$T$24,4,FALSE)&amp;"年"</f>
        <v>年</v>
      </c>
    </row>
    <row r="240" spans="4:16" ht="37.5" customHeight="1">
      <c r="D240" s="554"/>
      <c r="E240" s="558"/>
      <c r="F240" s="559"/>
      <c r="G240" s="560"/>
      <c r="H240" s="305" t="s">
        <v>9</v>
      </c>
      <c r="I240" s="564">
        <f>VLOOKUP(B234,'申込入力シート'!$B$5:$T$24,3,FALSE)</f>
        <v>0</v>
      </c>
      <c r="J240" s="565"/>
      <c r="K240" s="565"/>
      <c r="L240" s="565"/>
      <c r="M240" s="566"/>
      <c r="N240" s="568"/>
      <c r="O240" s="570"/>
      <c r="P240" s="296"/>
    </row>
    <row r="241" spans="4:15" ht="13.5">
      <c r="D241" s="609" t="s">
        <v>193</v>
      </c>
      <c r="E241" s="603" t="s">
        <v>197</v>
      </c>
      <c r="F241" s="610"/>
      <c r="G241" s="611"/>
      <c r="H241" s="603" t="s">
        <v>198</v>
      </c>
      <c r="I241" s="604"/>
      <c r="J241" s="604"/>
      <c r="K241" s="604"/>
      <c r="L241" s="604"/>
      <c r="M241" s="604"/>
      <c r="N241" s="604"/>
      <c r="O241" s="605"/>
    </row>
    <row r="242" spans="4:15" ht="33.75" customHeight="1">
      <c r="D242" s="554"/>
      <c r="E242" s="595">
        <f>'学校情報入力シート'!$D$4</f>
        <v>0</v>
      </c>
      <c r="F242" s="596"/>
      <c r="G242" s="597"/>
      <c r="H242" s="606" t="str">
        <f>'学校情報入力シート'!$D$5&amp;"　"&amp;'学校情報入力シート'!$D$6</f>
        <v>　</v>
      </c>
      <c r="I242" s="607"/>
      <c r="J242" s="607"/>
      <c r="K242" s="607"/>
      <c r="L242" s="607"/>
      <c r="M242" s="607"/>
      <c r="N242" s="607"/>
      <c r="O242" s="608"/>
    </row>
    <row r="243" spans="4:15" ht="13.5">
      <c r="D243" s="553" t="s">
        <v>203</v>
      </c>
      <c r="E243" s="598" t="s">
        <v>209</v>
      </c>
      <c r="F243" s="598"/>
      <c r="G243" s="599"/>
      <c r="H243" s="598" t="s">
        <v>204</v>
      </c>
      <c r="I243" s="599"/>
      <c r="J243" s="599"/>
      <c r="K243" s="599"/>
      <c r="L243" s="599"/>
      <c r="M243" s="598" t="s">
        <v>199</v>
      </c>
      <c r="N243" s="599"/>
      <c r="O243" s="600"/>
    </row>
    <row r="244" spans="4:15" ht="33.75" customHeight="1" thickBot="1">
      <c r="D244" s="593"/>
      <c r="E244" s="571">
        <f>VLOOKUP(B234,'申込入力シート'!$B$5:$T$24,15,FALSE)</f>
        <v>0</v>
      </c>
      <c r="F244" s="571"/>
      <c r="G244" s="572"/>
      <c r="H244" s="583" t="str">
        <f>VLOOKUP(B234,'申込入力シート'!$B$5:$T$24,16,FALSE)&amp;" "&amp;VLOOKUP(B234,'申込入力シート'!$B$5:$T$24,17,FALSE)</f>
        <v> </v>
      </c>
      <c r="I244" s="584"/>
      <c r="J244" s="584"/>
      <c r="K244" s="584"/>
      <c r="L244" s="585"/>
      <c r="M244" s="583" t="str">
        <f>VLOOKUP(B234,'申込入力シート'!$B$5:$T$24,18,FALSE)&amp;" "&amp;VLOOKUP(B234,'申込入力シート'!$B$5:$T$24,19,FALSE)</f>
        <v> </v>
      </c>
      <c r="N244" s="584"/>
      <c r="O244" s="586"/>
    </row>
    <row r="245" spans="4:15" ht="19.5" customHeight="1">
      <c r="D245" s="593"/>
      <c r="E245" s="306" t="s">
        <v>214</v>
      </c>
      <c r="F245" s="302"/>
      <c r="G245" s="162"/>
      <c r="H245" s="299"/>
      <c r="I245" s="163"/>
      <c r="J245" s="163"/>
      <c r="K245" s="163"/>
      <c r="L245" s="163"/>
      <c r="M245" s="299"/>
      <c r="N245" s="163"/>
      <c r="O245" s="76"/>
    </row>
    <row r="246" spans="4:15" ht="18" customHeight="1">
      <c r="D246" s="593"/>
      <c r="E246" s="587" t="s">
        <v>208</v>
      </c>
      <c r="F246" s="308" t="s">
        <v>4</v>
      </c>
      <c r="G246" s="613"/>
      <c r="H246" s="614"/>
      <c r="I246" s="573" t="s">
        <v>206</v>
      </c>
      <c r="J246" s="573"/>
      <c r="K246" s="590"/>
      <c r="L246" s="591"/>
      <c r="M246" s="591"/>
      <c r="N246" s="591"/>
      <c r="O246" s="592"/>
    </row>
    <row r="247" spans="4:15" ht="18" customHeight="1">
      <c r="D247" s="593"/>
      <c r="E247" s="588"/>
      <c r="F247" s="307" t="s">
        <v>6</v>
      </c>
      <c r="G247" s="615"/>
      <c r="H247" s="616"/>
      <c r="I247" s="574" t="s">
        <v>207</v>
      </c>
      <c r="J247" s="574"/>
      <c r="K247" s="619"/>
      <c r="L247" s="620"/>
      <c r="M247" s="620"/>
      <c r="N247" s="620"/>
      <c r="O247" s="388" t="s">
        <v>244</v>
      </c>
    </row>
    <row r="248" spans="4:15" ht="18" customHeight="1">
      <c r="D248" s="593"/>
      <c r="E248" s="587" t="s">
        <v>205</v>
      </c>
      <c r="F248" s="308" t="s">
        <v>4</v>
      </c>
      <c r="G248" s="613"/>
      <c r="H248" s="614"/>
      <c r="I248" s="573" t="s">
        <v>206</v>
      </c>
      <c r="J248" s="573"/>
      <c r="K248" s="590"/>
      <c r="L248" s="591"/>
      <c r="M248" s="591"/>
      <c r="N248" s="591"/>
      <c r="O248" s="592"/>
    </row>
    <row r="249" spans="4:15" ht="18" customHeight="1" thickBot="1">
      <c r="D249" s="594"/>
      <c r="E249" s="589"/>
      <c r="F249" s="309" t="s">
        <v>6</v>
      </c>
      <c r="G249" s="617"/>
      <c r="H249" s="618"/>
      <c r="I249" s="612" t="s">
        <v>207</v>
      </c>
      <c r="J249" s="612"/>
      <c r="K249" s="621"/>
      <c r="L249" s="622"/>
      <c r="M249" s="622"/>
      <c r="N249" s="622"/>
      <c r="O249" s="389" t="s">
        <v>244</v>
      </c>
    </row>
    <row r="250" spans="4:15" ht="19.5" customHeight="1">
      <c r="D250" s="298"/>
      <c r="E250" s="299"/>
      <c r="F250" s="299"/>
      <c r="G250" s="311" t="s">
        <v>276</v>
      </c>
      <c r="H250" s="299"/>
      <c r="I250" s="299"/>
      <c r="J250" s="296"/>
      <c r="K250" s="300"/>
      <c r="L250" s="300"/>
      <c r="M250" s="300"/>
      <c r="N250" s="602" t="s">
        <v>194</v>
      </c>
      <c r="O250" s="602"/>
    </row>
    <row r="251" spans="2:15" ht="21" customHeight="1">
      <c r="B251" s="330">
        <v>8</v>
      </c>
      <c r="D251" s="601" t="s">
        <v>200</v>
      </c>
      <c r="E251" s="602"/>
      <c r="F251" s="602"/>
      <c r="G251" s="602"/>
      <c r="K251" s="289" t="s">
        <v>188</v>
      </c>
      <c r="L251" s="290"/>
      <c r="M251" s="291"/>
      <c r="N251" s="292"/>
      <c r="O251" s="288"/>
    </row>
    <row r="252" spans="2:15" ht="21" customHeight="1">
      <c r="B252" s="324" t="s">
        <v>248</v>
      </c>
      <c r="L252" s="293"/>
      <c r="M252" s="294"/>
      <c r="N252" s="295" t="s">
        <v>189</v>
      </c>
      <c r="O252" s="310" t="s">
        <v>210</v>
      </c>
    </row>
    <row r="253" spans="15:16" ht="6" customHeight="1" thickBot="1">
      <c r="O253" s="291"/>
      <c r="P253" s="296"/>
    </row>
    <row r="254" spans="4:17" ht="22.5">
      <c r="D254" s="328" t="s">
        <v>201</v>
      </c>
      <c r="E254" s="575" t="s">
        <v>190</v>
      </c>
      <c r="F254" s="576"/>
      <c r="G254" s="576"/>
      <c r="H254" s="576"/>
      <c r="I254" s="576"/>
      <c r="J254" s="576"/>
      <c r="K254" s="576"/>
      <c r="L254" s="576"/>
      <c r="M254" s="576"/>
      <c r="N254" s="576"/>
      <c r="O254" s="577"/>
      <c r="P254" s="297"/>
      <c r="Q254" s="297"/>
    </row>
    <row r="255" spans="2:15" ht="33.75" customHeight="1">
      <c r="B255" s="329" t="str">
        <f>IF(H255="()　","データなし","")</f>
        <v>データなし</v>
      </c>
      <c r="D255" s="303" t="s">
        <v>191</v>
      </c>
      <c r="E255" s="580" t="s">
        <v>195</v>
      </c>
      <c r="F255" s="581"/>
      <c r="G255" s="582"/>
      <c r="H255" s="578" t="str">
        <f>"("&amp;VLOOKUP(B251,'申込入力シート'!$B$5:$T$24,6,FALSE)&amp;")　"&amp;VLOOKUP(B251,'申込入力シート'!$B$5:$T$24,7,FALSE)</f>
        <v>()　</v>
      </c>
      <c r="I255" s="578"/>
      <c r="J255" s="578"/>
      <c r="K255" s="578"/>
      <c r="L255" s="578"/>
      <c r="M255" s="578"/>
      <c r="N255" s="578"/>
      <c r="O255" s="579"/>
    </row>
    <row r="256" spans="4:15" ht="15.75" customHeight="1">
      <c r="D256" s="553" t="s">
        <v>202</v>
      </c>
      <c r="E256" s="555">
        <f>VLOOKUP(B251,'申込入力シート'!$B$5:$T$24,2,FALSE)</f>
        <v>0</v>
      </c>
      <c r="F256" s="556"/>
      <c r="G256" s="557"/>
      <c r="H256" s="304" t="s">
        <v>3</v>
      </c>
      <c r="I256" s="561">
        <f>VLOOKUP(B251,'申込入力シート'!$B$5:$T$24,5,FALSE)</f>
        <v>0</v>
      </c>
      <c r="J256" s="562"/>
      <c r="K256" s="562"/>
      <c r="L256" s="562"/>
      <c r="M256" s="563"/>
      <c r="N256" s="567" t="s">
        <v>196</v>
      </c>
      <c r="O256" s="569" t="str">
        <f>VLOOKUP(B251,'申込入力シート'!$B$5:$T$24,4,FALSE)&amp;"年"</f>
        <v>年</v>
      </c>
    </row>
    <row r="257" spans="4:16" ht="37.5" customHeight="1">
      <c r="D257" s="554"/>
      <c r="E257" s="558"/>
      <c r="F257" s="559"/>
      <c r="G257" s="560"/>
      <c r="H257" s="305" t="s">
        <v>9</v>
      </c>
      <c r="I257" s="564">
        <f>VLOOKUP(B251,'申込入力シート'!$B$5:$T$24,3,FALSE)</f>
        <v>0</v>
      </c>
      <c r="J257" s="565"/>
      <c r="K257" s="565"/>
      <c r="L257" s="565"/>
      <c r="M257" s="566"/>
      <c r="N257" s="568"/>
      <c r="O257" s="570"/>
      <c r="P257" s="296"/>
    </row>
    <row r="258" spans="4:15" ht="13.5">
      <c r="D258" s="609" t="s">
        <v>193</v>
      </c>
      <c r="E258" s="603" t="s">
        <v>197</v>
      </c>
      <c r="F258" s="610"/>
      <c r="G258" s="611"/>
      <c r="H258" s="603" t="s">
        <v>198</v>
      </c>
      <c r="I258" s="604"/>
      <c r="J258" s="604"/>
      <c r="K258" s="604"/>
      <c r="L258" s="604"/>
      <c r="M258" s="604"/>
      <c r="N258" s="604"/>
      <c r="O258" s="605"/>
    </row>
    <row r="259" spans="4:15" ht="33.75" customHeight="1">
      <c r="D259" s="554"/>
      <c r="E259" s="595">
        <f>'学校情報入力シート'!$D$4</f>
        <v>0</v>
      </c>
      <c r="F259" s="596"/>
      <c r="G259" s="597"/>
      <c r="H259" s="606" t="str">
        <f>'学校情報入力シート'!$D$5&amp;"　"&amp;'学校情報入力シート'!$D$6</f>
        <v>　</v>
      </c>
      <c r="I259" s="607"/>
      <c r="J259" s="607"/>
      <c r="K259" s="607"/>
      <c r="L259" s="607"/>
      <c r="M259" s="607"/>
      <c r="N259" s="607"/>
      <c r="O259" s="608"/>
    </row>
    <row r="260" spans="4:15" ht="13.5">
      <c r="D260" s="553" t="s">
        <v>203</v>
      </c>
      <c r="E260" s="598" t="s">
        <v>209</v>
      </c>
      <c r="F260" s="598"/>
      <c r="G260" s="599"/>
      <c r="H260" s="598" t="s">
        <v>204</v>
      </c>
      <c r="I260" s="599"/>
      <c r="J260" s="599"/>
      <c r="K260" s="599"/>
      <c r="L260" s="599"/>
      <c r="M260" s="598" t="s">
        <v>199</v>
      </c>
      <c r="N260" s="599"/>
      <c r="O260" s="600"/>
    </row>
    <row r="261" spans="4:15" ht="33.75" customHeight="1" thickBot="1">
      <c r="D261" s="593"/>
      <c r="E261" s="571">
        <f>VLOOKUP(B251,'申込入力シート'!$B$5:$T$24,8,FALSE)</f>
        <v>0</v>
      </c>
      <c r="F261" s="571"/>
      <c r="G261" s="572"/>
      <c r="H261" s="583" t="str">
        <f>VLOOKUP(B251,'申込入力シート'!$B$5:$T$24,9,FALSE)&amp;" "&amp;VLOOKUP(B251,'申込入力シート'!$B$5:$T$24,10,FALSE)</f>
        <v> </v>
      </c>
      <c r="I261" s="584"/>
      <c r="J261" s="584"/>
      <c r="K261" s="584"/>
      <c r="L261" s="585"/>
      <c r="M261" s="583" t="str">
        <f>VLOOKUP(B251,'申込入力シート'!$B$5:$T$24,11,FALSE)&amp;" "&amp;VLOOKUP(B251,'申込入力シート'!$B$5:$T$24,12,FALSE)</f>
        <v> </v>
      </c>
      <c r="N261" s="584"/>
      <c r="O261" s="586"/>
    </row>
    <row r="262" spans="4:15" ht="19.5" customHeight="1">
      <c r="D262" s="593"/>
      <c r="E262" s="306" t="s">
        <v>214</v>
      </c>
      <c r="F262" s="302"/>
      <c r="G262" s="162"/>
      <c r="H262" s="299"/>
      <c r="I262" s="163"/>
      <c r="J262" s="163"/>
      <c r="K262" s="163"/>
      <c r="L262" s="163"/>
      <c r="M262" s="299"/>
      <c r="N262" s="163"/>
      <c r="O262" s="76"/>
    </row>
    <row r="263" spans="4:15" ht="18" customHeight="1">
      <c r="D263" s="593"/>
      <c r="E263" s="587" t="s">
        <v>208</v>
      </c>
      <c r="F263" s="308" t="s">
        <v>4</v>
      </c>
      <c r="G263" s="613"/>
      <c r="H263" s="614"/>
      <c r="I263" s="573" t="s">
        <v>206</v>
      </c>
      <c r="J263" s="573"/>
      <c r="K263" s="590"/>
      <c r="L263" s="591"/>
      <c r="M263" s="591"/>
      <c r="N263" s="591"/>
      <c r="O263" s="592"/>
    </row>
    <row r="264" spans="4:15" ht="18" customHeight="1">
      <c r="D264" s="593"/>
      <c r="E264" s="588"/>
      <c r="F264" s="307" t="s">
        <v>245</v>
      </c>
      <c r="G264" s="615"/>
      <c r="H264" s="616"/>
      <c r="I264" s="574" t="s">
        <v>207</v>
      </c>
      <c r="J264" s="574"/>
      <c r="K264" s="619"/>
      <c r="L264" s="620"/>
      <c r="M264" s="620"/>
      <c r="N264" s="620"/>
      <c r="O264" s="388" t="s">
        <v>244</v>
      </c>
    </row>
    <row r="265" spans="4:15" ht="18" customHeight="1">
      <c r="D265" s="593"/>
      <c r="E265" s="587" t="s">
        <v>205</v>
      </c>
      <c r="F265" s="308" t="s">
        <v>4</v>
      </c>
      <c r="G265" s="613"/>
      <c r="H265" s="614"/>
      <c r="I265" s="573" t="s">
        <v>206</v>
      </c>
      <c r="J265" s="573"/>
      <c r="K265" s="590"/>
      <c r="L265" s="591"/>
      <c r="M265" s="591"/>
      <c r="N265" s="591"/>
      <c r="O265" s="592"/>
    </row>
    <row r="266" spans="4:15" ht="18" customHeight="1" thickBot="1">
      <c r="D266" s="594"/>
      <c r="E266" s="589"/>
      <c r="F266" s="309" t="s">
        <v>245</v>
      </c>
      <c r="G266" s="617"/>
      <c r="H266" s="618"/>
      <c r="I266" s="612" t="s">
        <v>207</v>
      </c>
      <c r="J266" s="612"/>
      <c r="K266" s="621"/>
      <c r="L266" s="622"/>
      <c r="M266" s="622"/>
      <c r="N266" s="622"/>
      <c r="O266" s="389" t="s">
        <v>244</v>
      </c>
    </row>
    <row r="267" spans="4:15" ht="19.5" customHeight="1">
      <c r="D267" s="298"/>
      <c r="E267" s="299"/>
      <c r="F267" s="299"/>
      <c r="G267" s="311" t="s">
        <v>258</v>
      </c>
      <c r="H267" s="299"/>
      <c r="I267" s="299"/>
      <c r="J267" s="296"/>
      <c r="K267" s="300"/>
      <c r="L267" s="300"/>
      <c r="M267" s="300"/>
      <c r="N267" s="602" t="s">
        <v>194</v>
      </c>
      <c r="O267" s="602"/>
    </row>
    <row r="268" spans="4:15" ht="104.25" customHeight="1">
      <c r="D268" s="298"/>
      <c r="E268" s="299"/>
      <c r="F268" s="299"/>
      <c r="G268" s="299"/>
      <c r="H268" s="299"/>
      <c r="I268" s="299"/>
      <c r="J268" s="296"/>
      <c r="K268" s="300"/>
      <c r="L268" s="300"/>
      <c r="M268" s="300"/>
      <c r="N268" s="299"/>
      <c r="O268" s="299"/>
    </row>
    <row r="269" spans="2:15" ht="21" customHeight="1">
      <c r="B269" s="330">
        <v>8</v>
      </c>
      <c r="D269" s="601" t="s">
        <v>200</v>
      </c>
      <c r="E269" s="602"/>
      <c r="F269" s="602"/>
      <c r="G269" s="602"/>
      <c r="K269" s="289" t="s">
        <v>188</v>
      </c>
      <c r="L269" s="290"/>
      <c r="M269" s="291"/>
      <c r="N269" s="292"/>
      <c r="O269" s="288"/>
    </row>
    <row r="270" spans="2:15" ht="21" customHeight="1">
      <c r="B270" s="324" t="s">
        <v>246</v>
      </c>
      <c r="L270" s="293"/>
      <c r="M270" s="294"/>
      <c r="N270" s="295" t="s">
        <v>189</v>
      </c>
      <c r="O270" s="310" t="s">
        <v>210</v>
      </c>
    </row>
    <row r="271" spans="15:16" ht="6" customHeight="1" thickBot="1">
      <c r="O271" s="291"/>
      <c r="P271" s="296"/>
    </row>
    <row r="272" spans="4:17" ht="22.5">
      <c r="D272" s="328" t="s">
        <v>201</v>
      </c>
      <c r="E272" s="575" t="s">
        <v>190</v>
      </c>
      <c r="F272" s="576"/>
      <c r="G272" s="576"/>
      <c r="H272" s="576"/>
      <c r="I272" s="576"/>
      <c r="J272" s="576"/>
      <c r="K272" s="576"/>
      <c r="L272" s="576"/>
      <c r="M272" s="576"/>
      <c r="N272" s="576"/>
      <c r="O272" s="577"/>
      <c r="P272" s="297"/>
      <c r="Q272" s="297"/>
    </row>
    <row r="273" spans="2:15" ht="33.75" customHeight="1">
      <c r="B273" s="329" t="str">
        <f>IF(H273="()　","データなし","")</f>
        <v>データなし</v>
      </c>
      <c r="D273" s="303" t="s">
        <v>191</v>
      </c>
      <c r="E273" s="580" t="s">
        <v>195</v>
      </c>
      <c r="F273" s="581"/>
      <c r="G273" s="582"/>
      <c r="H273" s="578" t="str">
        <f>"("&amp;VLOOKUP(B269,'申込入力シート'!$B$5:$T$24,13,FALSE)&amp;")　"&amp;VLOOKUP(B269,'申込入力シート'!$B$5:$T$24,14,FALSE)</f>
        <v>()　</v>
      </c>
      <c r="I273" s="578"/>
      <c r="J273" s="578"/>
      <c r="K273" s="578"/>
      <c r="L273" s="578"/>
      <c r="M273" s="578"/>
      <c r="N273" s="578"/>
      <c r="O273" s="579"/>
    </row>
    <row r="274" spans="4:15" ht="15.75" customHeight="1">
      <c r="D274" s="553" t="s">
        <v>202</v>
      </c>
      <c r="E274" s="555">
        <f>VLOOKUP(B269,'申込入力シート'!$B$5:$T$24,2,FALSE)</f>
        <v>0</v>
      </c>
      <c r="F274" s="556"/>
      <c r="G274" s="557"/>
      <c r="H274" s="304" t="s">
        <v>3</v>
      </c>
      <c r="I274" s="561">
        <f>VLOOKUP(B269,'申込入力シート'!$B$5:$T$24,5,FALSE)</f>
        <v>0</v>
      </c>
      <c r="J274" s="562"/>
      <c r="K274" s="562"/>
      <c r="L274" s="562"/>
      <c r="M274" s="563"/>
      <c r="N274" s="567" t="s">
        <v>196</v>
      </c>
      <c r="O274" s="569" t="str">
        <f>VLOOKUP(B269,'申込入力シート'!$B$5:$T$24,4,FALSE)&amp;"年"</f>
        <v>年</v>
      </c>
    </row>
    <row r="275" spans="4:16" ht="37.5" customHeight="1">
      <c r="D275" s="554"/>
      <c r="E275" s="558"/>
      <c r="F275" s="559"/>
      <c r="G275" s="560"/>
      <c r="H275" s="305" t="s">
        <v>9</v>
      </c>
      <c r="I275" s="564">
        <f>VLOOKUP(B269,'申込入力シート'!$B$5:$T$24,3,FALSE)</f>
        <v>0</v>
      </c>
      <c r="J275" s="565"/>
      <c r="K275" s="565"/>
      <c r="L275" s="565"/>
      <c r="M275" s="566"/>
      <c r="N275" s="568"/>
      <c r="O275" s="570"/>
      <c r="P275" s="296"/>
    </row>
    <row r="276" spans="4:15" ht="13.5">
      <c r="D276" s="609" t="s">
        <v>193</v>
      </c>
      <c r="E276" s="603" t="s">
        <v>197</v>
      </c>
      <c r="F276" s="610"/>
      <c r="G276" s="611"/>
      <c r="H276" s="603" t="s">
        <v>198</v>
      </c>
      <c r="I276" s="604"/>
      <c r="J276" s="604"/>
      <c r="K276" s="604"/>
      <c r="L276" s="604"/>
      <c r="M276" s="604"/>
      <c r="N276" s="604"/>
      <c r="O276" s="605"/>
    </row>
    <row r="277" spans="4:15" ht="33.75" customHeight="1">
      <c r="D277" s="554"/>
      <c r="E277" s="595">
        <f>'学校情報入力シート'!$D$4</f>
        <v>0</v>
      </c>
      <c r="F277" s="596"/>
      <c r="G277" s="597"/>
      <c r="H277" s="606" t="str">
        <f>'学校情報入力シート'!$D$5&amp;"　"&amp;'学校情報入力シート'!$D$6</f>
        <v>　</v>
      </c>
      <c r="I277" s="607"/>
      <c r="J277" s="607"/>
      <c r="K277" s="607"/>
      <c r="L277" s="607"/>
      <c r="M277" s="607"/>
      <c r="N277" s="607"/>
      <c r="O277" s="608"/>
    </row>
    <row r="278" spans="4:15" ht="13.5">
      <c r="D278" s="553" t="s">
        <v>203</v>
      </c>
      <c r="E278" s="598" t="s">
        <v>209</v>
      </c>
      <c r="F278" s="598"/>
      <c r="G278" s="599"/>
      <c r="H278" s="598" t="s">
        <v>204</v>
      </c>
      <c r="I278" s="599"/>
      <c r="J278" s="599"/>
      <c r="K278" s="599"/>
      <c r="L278" s="599"/>
      <c r="M278" s="598" t="s">
        <v>199</v>
      </c>
      <c r="N278" s="599"/>
      <c r="O278" s="600"/>
    </row>
    <row r="279" spans="4:15" ht="33.75" customHeight="1" thickBot="1">
      <c r="D279" s="593"/>
      <c r="E279" s="571">
        <f>VLOOKUP(B269,'申込入力シート'!$B$5:$T$24,15,FALSE)</f>
        <v>0</v>
      </c>
      <c r="F279" s="571"/>
      <c r="G279" s="572"/>
      <c r="H279" s="583" t="str">
        <f>VLOOKUP(B269,'申込入力シート'!$B$5:$T$24,16,FALSE)&amp;" "&amp;VLOOKUP(B269,'申込入力シート'!$B$5:$T$24,17,FALSE)</f>
        <v> </v>
      </c>
      <c r="I279" s="584"/>
      <c r="J279" s="584"/>
      <c r="K279" s="584"/>
      <c r="L279" s="585"/>
      <c r="M279" s="583" t="str">
        <f>VLOOKUP(B269,'申込入力シート'!$B$5:$T$24,18,FALSE)&amp;" "&amp;VLOOKUP(B269,'申込入力シート'!$B$5:$T$24,19,FALSE)</f>
        <v> </v>
      </c>
      <c r="N279" s="584"/>
      <c r="O279" s="586"/>
    </row>
    <row r="280" spans="4:15" ht="19.5" customHeight="1">
      <c r="D280" s="593"/>
      <c r="E280" s="306" t="s">
        <v>214</v>
      </c>
      <c r="F280" s="302"/>
      <c r="G280" s="162"/>
      <c r="H280" s="299"/>
      <c r="I280" s="163"/>
      <c r="J280" s="163"/>
      <c r="K280" s="163"/>
      <c r="L280" s="163"/>
      <c r="M280" s="299"/>
      <c r="N280" s="163"/>
      <c r="O280" s="76"/>
    </row>
    <row r="281" spans="4:15" ht="18" customHeight="1">
      <c r="D281" s="593"/>
      <c r="E281" s="587" t="s">
        <v>208</v>
      </c>
      <c r="F281" s="308" t="s">
        <v>4</v>
      </c>
      <c r="G281" s="613"/>
      <c r="H281" s="614"/>
      <c r="I281" s="573" t="s">
        <v>206</v>
      </c>
      <c r="J281" s="573"/>
      <c r="K281" s="590"/>
      <c r="L281" s="591"/>
      <c r="M281" s="591"/>
      <c r="N281" s="591"/>
      <c r="O281" s="592"/>
    </row>
    <row r="282" spans="4:15" ht="18" customHeight="1">
      <c r="D282" s="593"/>
      <c r="E282" s="588"/>
      <c r="F282" s="307" t="s">
        <v>6</v>
      </c>
      <c r="G282" s="615"/>
      <c r="H282" s="616"/>
      <c r="I282" s="574" t="s">
        <v>207</v>
      </c>
      <c r="J282" s="574"/>
      <c r="K282" s="619"/>
      <c r="L282" s="620"/>
      <c r="M282" s="620"/>
      <c r="N282" s="620"/>
      <c r="O282" s="388" t="s">
        <v>244</v>
      </c>
    </row>
    <row r="283" spans="4:15" ht="18" customHeight="1">
      <c r="D283" s="593"/>
      <c r="E283" s="587" t="s">
        <v>205</v>
      </c>
      <c r="F283" s="308" t="s">
        <v>4</v>
      </c>
      <c r="G283" s="613"/>
      <c r="H283" s="614"/>
      <c r="I283" s="573" t="s">
        <v>206</v>
      </c>
      <c r="J283" s="573"/>
      <c r="K283" s="590"/>
      <c r="L283" s="591"/>
      <c r="M283" s="591"/>
      <c r="N283" s="591"/>
      <c r="O283" s="592"/>
    </row>
    <row r="284" spans="4:15" ht="18" customHeight="1" thickBot="1">
      <c r="D284" s="594"/>
      <c r="E284" s="589"/>
      <c r="F284" s="309" t="s">
        <v>6</v>
      </c>
      <c r="G284" s="617"/>
      <c r="H284" s="618"/>
      <c r="I284" s="612" t="s">
        <v>207</v>
      </c>
      <c r="J284" s="612"/>
      <c r="K284" s="621"/>
      <c r="L284" s="622"/>
      <c r="M284" s="622"/>
      <c r="N284" s="622"/>
      <c r="O284" s="389" t="s">
        <v>244</v>
      </c>
    </row>
    <row r="285" spans="4:15" ht="19.5" customHeight="1">
      <c r="D285" s="298"/>
      <c r="E285" s="299"/>
      <c r="F285" s="299"/>
      <c r="G285" s="311" t="s">
        <v>277</v>
      </c>
      <c r="H285" s="299"/>
      <c r="I285" s="299"/>
      <c r="J285" s="296"/>
      <c r="K285" s="300"/>
      <c r="L285" s="300"/>
      <c r="M285" s="300"/>
      <c r="N285" s="602" t="s">
        <v>194</v>
      </c>
      <c r="O285" s="602"/>
    </row>
    <row r="286" spans="2:15" ht="21" customHeight="1">
      <c r="B286" s="330">
        <v>9</v>
      </c>
      <c r="D286" s="601" t="s">
        <v>200</v>
      </c>
      <c r="E286" s="602"/>
      <c r="F286" s="602"/>
      <c r="G286" s="602"/>
      <c r="K286" s="289" t="s">
        <v>188</v>
      </c>
      <c r="L286" s="290"/>
      <c r="M286" s="291"/>
      <c r="N286" s="292"/>
      <c r="O286" s="288"/>
    </row>
    <row r="287" spans="2:15" ht="21" customHeight="1">
      <c r="B287" s="324" t="s">
        <v>248</v>
      </c>
      <c r="L287" s="293"/>
      <c r="M287" s="294"/>
      <c r="N287" s="295" t="s">
        <v>189</v>
      </c>
      <c r="O287" s="310" t="s">
        <v>210</v>
      </c>
    </row>
    <row r="288" spans="15:16" ht="6" customHeight="1" thickBot="1">
      <c r="O288" s="291"/>
      <c r="P288" s="296"/>
    </row>
    <row r="289" spans="4:17" ht="22.5">
      <c r="D289" s="328" t="s">
        <v>201</v>
      </c>
      <c r="E289" s="575" t="s">
        <v>190</v>
      </c>
      <c r="F289" s="576"/>
      <c r="G289" s="576"/>
      <c r="H289" s="576"/>
      <c r="I289" s="576"/>
      <c r="J289" s="576"/>
      <c r="K289" s="576"/>
      <c r="L289" s="576"/>
      <c r="M289" s="576"/>
      <c r="N289" s="576"/>
      <c r="O289" s="577"/>
      <c r="P289" s="297"/>
      <c r="Q289" s="297"/>
    </row>
    <row r="290" spans="2:15" ht="33.75" customHeight="1">
      <c r="B290" s="329" t="str">
        <f>IF(H290="()　","データなし","")</f>
        <v>データなし</v>
      </c>
      <c r="D290" s="303" t="s">
        <v>191</v>
      </c>
      <c r="E290" s="580" t="s">
        <v>195</v>
      </c>
      <c r="F290" s="581"/>
      <c r="G290" s="582"/>
      <c r="H290" s="578" t="str">
        <f>"("&amp;VLOOKUP(B286,'申込入力シート'!$B$5:$T$24,6,FALSE)&amp;")　"&amp;VLOOKUP(B286,'申込入力シート'!$B$5:$T$24,7,FALSE)</f>
        <v>()　</v>
      </c>
      <c r="I290" s="578"/>
      <c r="J290" s="578"/>
      <c r="K290" s="578"/>
      <c r="L290" s="578"/>
      <c r="M290" s="578"/>
      <c r="N290" s="578"/>
      <c r="O290" s="579"/>
    </row>
    <row r="291" spans="4:15" ht="15.75" customHeight="1">
      <c r="D291" s="553" t="s">
        <v>202</v>
      </c>
      <c r="E291" s="555">
        <f>VLOOKUP(B286,'申込入力シート'!$B$5:$T$24,2,FALSE)</f>
        <v>0</v>
      </c>
      <c r="F291" s="556"/>
      <c r="G291" s="557"/>
      <c r="H291" s="304" t="s">
        <v>3</v>
      </c>
      <c r="I291" s="561">
        <f>VLOOKUP(B286,'申込入力シート'!$B$5:$T$24,5,FALSE)</f>
        <v>0</v>
      </c>
      <c r="J291" s="562"/>
      <c r="K291" s="562"/>
      <c r="L291" s="562"/>
      <c r="M291" s="563"/>
      <c r="N291" s="567" t="s">
        <v>196</v>
      </c>
      <c r="O291" s="569" t="str">
        <f>VLOOKUP(B286,'申込入力シート'!$B$5:$T$24,4,FALSE)&amp;"年"</f>
        <v>年</v>
      </c>
    </row>
    <row r="292" spans="4:16" ht="37.5" customHeight="1">
      <c r="D292" s="554"/>
      <c r="E292" s="558"/>
      <c r="F292" s="559"/>
      <c r="G292" s="560"/>
      <c r="H292" s="305" t="s">
        <v>9</v>
      </c>
      <c r="I292" s="564">
        <f>VLOOKUP(B286,'申込入力シート'!$B$5:$T$24,3,FALSE)</f>
        <v>0</v>
      </c>
      <c r="J292" s="565"/>
      <c r="K292" s="565"/>
      <c r="L292" s="565"/>
      <c r="M292" s="566"/>
      <c r="N292" s="568"/>
      <c r="O292" s="570"/>
      <c r="P292" s="296"/>
    </row>
    <row r="293" spans="4:15" ht="13.5">
      <c r="D293" s="609" t="s">
        <v>193</v>
      </c>
      <c r="E293" s="603" t="s">
        <v>197</v>
      </c>
      <c r="F293" s="610"/>
      <c r="G293" s="611"/>
      <c r="H293" s="603" t="s">
        <v>198</v>
      </c>
      <c r="I293" s="604"/>
      <c r="J293" s="604"/>
      <c r="K293" s="604"/>
      <c r="L293" s="604"/>
      <c r="M293" s="604"/>
      <c r="N293" s="604"/>
      <c r="O293" s="605"/>
    </row>
    <row r="294" spans="4:15" ht="33.75" customHeight="1">
      <c r="D294" s="554"/>
      <c r="E294" s="595">
        <f>'学校情報入力シート'!$D$4</f>
        <v>0</v>
      </c>
      <c r="F294" s="596"/>
      <c r="G294" s="597"/>
      <c r="H294" s="606" t="str">
        <f>'学校情報入力シート'!$D$5&amp;"　"&amp;'学校情報入力シート'!$D$6</f>
        <v>　</v>
      </c>
      <c r="I294" s="607"/>
      <c r="J294" s="607"/>
      <c r="K294" s="607"/>
      <c r="L294" s="607"/>
      <c r="M294" s="607"/>
      <c r="N294" s="607"/>
      <c r="O294" s="608"/>
    </row>
    <row r="295" spans="4:15" ht="13.5">
      <c r="D295" s="553" t="s">
        <v>203</v>
      </c>
      <c r="E295" s="598" t="s">
        <v>209</v>
      </c>
      <c r="F295" s="598"/>
      <c r="G295" s="599"/>
      <c r="H295" s="598" t="s">
        <v>204</v>
      </c>
      <c r="I295" s="599"/>
      <c r="J295" s="599"/>
      <c r="K295" s="599"/>
      <c r="L295" s="599"/>
      <c r="M295" s="598" t="s">
        <v>199</v>
      </c>
      <c r="N295" s="599"/>
      <c r="O295" s="600"/>
    </row>
    <row r="296" spans="4:15" ht="33.75" customHeight="1" thickBot="1">
      <c r="D296" s="593"/>
      <c r="E296" s="571">
        <f>VLOOKUP(B286,'申込入力シート'!$B$5:$T$24,8,FALSE)</f>
        <v>0</v>
      </c>
      <c r="F296" s="571"/>
      <c r="G296" s="572"/>
      <c r="H296" s="583" t="str">
        <f>VLOOKUP(B286,'申込入力シート'!$B$5:$T$24,9,FALSE)&amp;" "&amp;VLOOKUP(B286,'申込入力シート'!$B$5:$T$24,10,FALSE)</f>
        <v> </v>
      </c>
      <c r="I296" s="584"/>
      <c r="J296" s="584"/>
      <c r="K296" s="584"/>
      <c r="L296" s="585"/>
      <c r="M296" s="583" t="str">
        <f>VLOOKUP(B286,'申込入力シート'!$B$5:$T$24,11,FALSE)&amp;" "&amp;VLOOKUP(B286,'申込入力シート'!$B$5:$T$24,12,FALSE)</f>
        <v> </v>
      </c>
      <c r="N296" s="584"/>
      <c r="O296" s="586"/>
    </row>
    <row r="297" spans="4:15" ht="19.5" customHeight="1">
      <c r="D297" s="593"/>
      <c r="E297" s="306" t="s">
        <v>214</v>
      </c>
      <c r="F297" s="302"/>
      <c r="G297" s="162"/>
      <c r="H297" s="299"/>
      <c r="I297" s="163"/>
      <c r="J297" s="163"/>
      <c r="K297" s="163"/>
      <c r="L297" s="163"/>
      <c r="M297" s="299"/>
      <c r="N297" s="163"/>
      <c r="O297" s="76"/>
    </row>
    <row r="298" spans="4:15" ht="18" customHeight="1">
      <c r="D298" s="593"/>
      <c r="E298" s="587" t="s">
        <v>208</v>
      </c>
      <c r="F298" s="308" t="s">
        <v>4</v>
      </c>
      <c r="G298" s="613"/>
      <c r="H298" s="614"/>
      <c r="I298" s="573" t="s">
        <v>206</v>
      </c>
      <c r="J298" s="573"/>
      <c r="K298" s="590"/>
      <c r="L298" s="591"/>
      <c r="M298" s="591"/>
      <c r="N298" s="591"/>
      <c r="O298" s="592"/>
    </row>
    <row r="299" spans="4:15" ht="18" customHeight="1">
      <c r="D299" s="593"/>
      <c r="E299" s="588"/>
      <c r="F299" s="307" t="s">
        <v>245</v>
      </c>
      <c r="G299" s="615"/>
      <c r="H299" s="616"/>
      <c r="I299" s="574" t="s">
        <v>207</v>
      </c>
      <c r="J299" s="574"/>
      <c r="K299" s="619"/>
      <c r="L299" s="620"/>
      <c r="M299" s="620"/>
      <c r="N299" s="620"/>
      <c r="O299" s="388" t="s">
        <v>244</v>
      </c>
    </row>
    <row r="300" spans="4:15" ht="18" customHeight="1">
      <c r="D300" s="593"/>
      <c r="E300" s="587" t="s">
        <v>205</v>
      </c>
      <c r="F300" s="308" t="s">
        <v>4</v>
      </c>
      <c r="G300" s="613"/>
      <c r="H300" s="614"/>
      <c r="I300" s="573" t="s">
        <v>206</v>
      </c>
      <c r="J300" s="573"/>
      <c r="K300" s="590"/>
      <c r="L300" s="591"/>
      <c r="M300" s="591"/>
      <c r="N300" s="591"/>
      <c r="O300" s="592"/>
    </row>
    <row r="301" spans="4:15" ht="18" customHeight="1" thickBot="1">
      <c r="D301" s="594"/>
      <c r="E301" s="589"/>
      <c r="F301" s="309" t="s">
        <v>245</v>
      </c>
      <c r="G301" s="617"/>
      <c r="H301" s="618"/>
      <c r="I301" s="612" t="s">
        <v>207</v>
      </c>
      <c r="J301" s="612"/>
      <c r="K301" s="621"/>
      <c r="L301" s="622"/>
      <c r="M301" s="622"/>
      <c r="N301" s="622"/>
      <c r="O301" s="389" t="s">
        <v>244</v>
      </c>
    </row>
    <row r="302" spans="4:15" ht="19.5" customHeight="1">
      <c r="D302" s="298"/>
      <c r="E302" s="299"/>
      <c r="F302" s="299"/>
      <c r="G302" s="311" t="s">
        <v>259</v>
      </c>
      <c r="H302" s="299"/>
      <c r="I302" s="299"/>
      <c r="J302" s="296"/>
      <c r="K302" s="300"/>
      <c r="L302" s="300"/>
      <c r="M302" s="300"/>
      <c r="N302" s="602" t="s">
        <v>194</v>
      </c>
      <c r="O302" s="602"/>
    </row>
    <row r="303" spans="4:15" ht="104.25" customHeight="1">
      <c r="D303" s="298"/>
      <c r="E303" s="299"/>
      <c r="F303" s="299"/>
      <c r="G303" s="299"/>
      <c r="H303" s="299"/>
      <c r="I303" s="299"/>
      <c r="J303" s="296"/>
      <c r="K303" s="300"/>
      <c r="L303" s="300"/>
      <c r="M303" s="300"/>
      <c r="N303" s="299"/>
      <c r="O303" s="299"/>
    </row>
    <row r="304" spans="2:15" ht="21" customHeight="1">
      <c r="B304" s="330">
        <v>9</v>
      </c>
      <c r="D304" s="601" t="s">
        <v>200</v>
      </c>
      <c r="E304" s="602"/>
      <c r="F304" s="602"/>
      <c r="G304" s="602"/>
      <c r="K304" s="289" t="s">
        <v>188</v>
      </c>
      <c r="L304" s="290"/>
      <c r="M304" s="291"/>
      <c r="N304" s="292"/>
      <c r="O304" s="288"/>
    </row>
    <row r="305" spans="2:15" ht="21" customHeight="1">
      <c r="B305" s="324" t="s">
        <v>246</v>
      </c>
      <c r="L305" s="293"/>
      <c r="M305" s="294"/>
      <c r="N305" s="295" t="s">
        <v>189</v>
      </c>
      <c r="O305" s="310" t="s">
        <v>210</v>
      </c>
    </row>
    <row r="306" spans="15:16" ht="6" customHeight="1" thickBot="1">
      <c r="O306" s="291"/>
      <c r="P306" s="296"/>
    </row>
    <row r="307" spans="4:17" ht="22.5">
      <c r="D307" s="328" t="s">
        <v>201</v>
      </c>
      <c r="E307" s="575" t="s">
        <v>190</v>
      </c>
      <c r="F307" s="576"/>
      <c r="G307" s="576"/>
      <c r="H307" s="576"/>
      <c r="I307" s="576"/>
      <c r="J307" s="576"/>
      <c r="K307" s="576"/>
      <c r="L307" s="576"/>
      <c r="M307" s="576"/>
      <c r="N307" s="576"/>
      <c r="O307" s="577"/>
      <c r="P307" s="297"/>
      <c r="Q307" s="297"/>
    </row>
    <row r="308" spans="2:15" ht="33.75" customHeight="1">
      <c r="B308" s="329" t="str">
        <f>IF(H308="()　","データなし","")</f>
        <v>データなし</v>
      </c>
      <c r="D308" s="303" t="s">
        <v>191</v>
      </c>
      <c r="E308" s="580" t="s">
        <v>195</v>
      </c>
      <c r="F308" s="581"/>
      <c r="G308" s="582"/>
      <c r="H308" s="578" t="str">
        <f>"("&amp;VLOOKUP(B304,'申込入力シート'!$B$5:$T$24,13,FALSE)&amp;")　"&amp;VLOOKUP(B304,'申込入力シート'!$B$5:$T$24,14,FALSE)</f>
        <v>()　</v>
      </c>
      <c r="I308" s="578"/>
      <c r="J308" s="578"/>
      <c r="K308" s="578"/>
      <c r="L308" s="578"/>
      <c r="M308" s="578"/>
      <c r="N308" s="578"/>
      <c r="O308" s="579"/>
    </row>
    <row r="309" spans="4:15" ht="15.75" customHeight="1">
      <c r="D309" s="553" t="s">
        <v>202</v>
      </c>
      <c r="E309" s="555">
        <f>VLOOKUP(B304,'申込入力シート'!$B$5:$T$24,2,FALSE)</f>
        <v>0</v>
      </c>
      <c r="F309" s="556"/>
      <c r="G309" s="557"/>
      <c r="H309" s="304" t="s">
        <v>3</v>
      </c>
      <c r="I309" s="561">
        <f>VLOOKUP(B304,'申込入力シート'!$B$5:$T$24,5,FALSE)</f>
        <v>0</v>
      </c>
      <c r="J309" s="562"/>
      <c r="K309" s="562"/>
      <c r="L309" s="562"/>
      <c r="M309" s="563"/>
      <c r="N309" s="567" t="s">
        <v>196</v>
      </c>
      <c r="O309" s="569" t="str">
        <f>VLOOKUP(B304,'申込入力シート'!$B$5:$T$24,4,FALSE)&amp;"年"</f>
        <v>年</v>
      </c>
    </row>
    <row r="310" spans="4:16" ht="37.5" customHeight="1">
      <c r="D310" s="554"/>
      <c r="E310" s="558"/>
      <c r="F310" s="559"/>
      <c r="G310" s="560"/>
      <c r="H310" s="305" t="s">
        <v>9</v>
      </c>
      <c r="I310" s="564">
        <f>VLOOKUP(B304,'申込入力シート'!$B$5:$T$24,3,FALSE)</f>
        <v>0</v>
      </c>
      <c r="J310" s="565"/>
      <c r="K310" s="565"/>
      <c r="L310" s="565"/>
      <c r="M310" s="566"/>
      <c r="N310" s="568"/>
      <c r="O310" s="570"/>
      <c r="P310" s="296"/>
    </row>
    <row r="311" spans="4:15" ht="13.5">
      <c r="D311" s="609" t="s">
        <v>193</v>
      </c>
      <c r="E311" s="603" t="s">
        <v>197</v>
      </c>
      <c r="F311" s="610"/>
      <c r="G311" s="611"/>
      <c r="H311" s="603" t="s">
        <v>198</v>
      </c>
      <c r="I311" s="604"/>
      <c r="J311" s="604"/>
      <c r="K311" s="604"/>
      <c r="L311" s="604"/>
      <c r="M311" s="604"/>
      <c r="N311" s="604"/>
      <c r="O311" s="605"/>
    </row>
    <row r="312" spans="4:15" ht="33.75" customHeight="1">
      <c r="D312" s="554"/>
      <c r="E312" s="595">
        <f>'学校情報入力シート'!$D$4</f>
        <v>0</v>
      </c>
      <c r="F312" s="596"/>
      <c r="G312" s="597"/>
      <c r="H312" s="606" t="str">
        <f>'学校情報入力シート'!$D$5&amp;"　"&amp;'学校情報入力シート'!$D$6</f>
        <v>　</v>
      </c>
      <c r="I312" s="607"/>
      <c r="J312" s="607"/>
      <c r="K312" s="607"/>
      <c r="L312" s="607"/>
      <c r="M312" s="607"/>
      <c r="N312" s="607"/>
      <c r="O312" s="608"/>
    </row>
    <row r="313" spans="4:15" ht="13.5">
      <c r="D313" s="553" t="s">
        <v>203</v>
      </c>
      <c r="E313" s="598" t="s">
        <v>209</v>
      </c>
      <c r="F313" s="598"/>
      <c r="G313" s="599"/>
      <c r="H313" s="598" t="s">
        <v>204</v>
      </c>
      <c r="I313" s="599"/>
      <c r="J313" s="599"/>
      <c r="K313" s="599"/>
      <c r="L313" s="599"/>
      <c r="M313" s="598" t="s">
        <v>199</v>
      </c>
      <c r="N313" s="599"/>
      <c r="O313" s="600"/>
    </row>
    <row r="314" spans="4:15" ht="33.75" customHeight="1" thickBot="1">
      <c r="D314" s="593"/>
      <c r="E314" s="571">
        <f>VLOOKUP(B304,'申込入力シート'!$B$5:$T$24,15,FALSE)</f>
        <v>0</v>
      </c>
      <c r="F314" s="571"/>
      <c r="G314" s="572"/>
      <c r="H314" s="583" t="str">
        <f>VLOOKUP(B304,'申込入力シート'!$B$5:$T$24,16,FALSE)&amp;" "&amp;VLOOKUP(B304,'申込入力シート'!$B$5:$T$24,17,FALSE)</f>
        <v> </v>
      </c>
      <c r="I314" s="584"/>
      <c r="J314" s="584"/>
      <c r="K314" s="584"/>
      <c r="L314" s="585"/>
      <c r="M314" s="583" t="str">
        <f>VLOOKUP(B304,'申込入力シート'!$B$5:$T$24,18,FALSE)&amp;" "&amp;VLOOKUP(B304,'申込入力シート'!$B$5:$T$24,19,FALSE)</f>
        <v> </v>
      </c>
      <c r="N314" s="584"/>
      <c r="O314" s="586"/>
    </row>
    <row r="315" spans="4:15" ht="19.5" customHeight="1">
      <c r="D315" s="593"/>
      <c r="E315" s="306" t="s">
        <v>214</v>
      </c>
      <c r="F315" s="302"/>
      <c r="G315" s="162"/>
      <c r="H315" s="299"/>
      <c r="I315" s="163"/>
      <c r="J315" s="163"/>
      <c r="K315" s="163"/>
      <c r="L315" s="163"/>
      <c r="M315" s="299"/>
      <c r="N315" s="163"/>
      <c r="O315" s="76"/>
    </row>
    <row r="316" spans="4:15" ht="18" customHeight="1">
      <c r="D316" s="593"/>
      <c r="E316" s="587" t="s">
        <v>208</v>
      </c>
      <c r="F316" s="308" t="s">
        <v>4</v>
      </c>
      <c r="G316" s="613"/>
      <c r="H316" s="614"/>
      <c r="I316" s="573" t="s">
        <v>206</v>
      </c>
      <c r="J316" s="573"/>
      <c r="K316" s="590"/>
      <c r="L316" s="591"/>
      <c r="M316" s="591"/>
      <c r="N316" s="591"/>
      <c r="O316" s="592"/>
    </row>
    <row r="317" spans="4:15" ht="18" customHeight="1">
      <c r="D317" s="593"/>
      <c r="E317" s="588"/>
      <c r="F317" s="307" t="s">
        <v>6</v>
      </c>
      <c r="G317" s="615"/>
      <c r="H317" s="616"/>
      <c r="I317" s="574" t="s">
        <v>207</v>
      </c>
      <c r="J317" s="574"/>
      <c r="K317" s="619"/>
      <c r="L317" s="620"/>
      <c r="M317" s="620"/>
      <c r="N317" s="620"/>
      <c r="O317" s="388" t="s">
        <v>244</v>
      </c>
    </row>
    <row r="318" spans="4:15" ht="18" customHeight="1">
      <c r="D318" s="593"/>
      <c r="E318" s="587" t="s">
        <v>205</v>
      </c>
      <c r="F318" s="308" t="s">
        <v>4</v>
      </c>
      <c r="G318" s="613"/>
      <c r="H318" s="614"/>
      <c r="I318" s="573" t="s">
        <v>206</v>
      </c>
      <c r="J318" s="573"/>
      <c r="K318" s="590"/>
      <c r="L318" s="591"/>
      <c r="M318" s="591"/>
      <c r="N318" s="591"/>
      <c r="O318" s="592"/>
    </row>
    <row r="319" spans="4:15" ht="18" customHeight="1" thickBot="1">
      <c r="D319" s="594"/>
      <c r="E319" s="589"/>
      <c r="F319" s="309" t="s">
        <v>6</v>
      </c>
      <c r="G319" s="617"/>
      <c r="H319" s="618"/>
      <c r="I319" s="612" t="s">
        <v>207</v>
      </c>
      <c r="J319" s="612"/>
      <c r="K319" s="621"/>
      <c r="L319" s="622"/>
      <c r="M319" s="622"/>
      <c r="N319" s="622"/>
      <c r="O319" s="389" t="s">
        <v>244</v>
      </c>
    </row>
    <row r="320" spans="4:15" ht="19.5" customHeight="1">
      <c r="D320" s="298"/>
      <c r="E320" s="299"/>
      <c r="F320" s="299"/>
      <c r="G320" s="311" t="s">
        <v>278</v>
      </c>
      <c r="H320" s="299"/>
      <c r="I320" s="299"/>
      <c r="J320" s="296"/>
      <c r="K320" s="300"/>
      <c r="L320" s="300"/>
      <c r="M320" s="300"/>
      <c r="N320" s="602" t="s">
        <v>194</v>
      </c>
      <c r="O320" s="602"/>
    </row>
    <row r="321" spans="2:15" ht="21" customHeight="1">
      <c r="B321" s="330">
        <v>10</v>
      </c>
      <c r="D321" s="601" t="s">
        <v>200</v>
      </c>
      <c r="E321" s="602"/>
      <c r="F321" s="602"/>
      <c r="G321" s="602"/>
      <c r="K321" s="289" t="s">
        <v>188</v>
      </c>
      <c r="L321" s="290"/>
      <c r="M321" s="291"/>
      <c r="N321" s="292"/>
      <c r="O321" s="288"/>
    </row>
    <row r="322" spans="2:15" ht="21" customHeight="1">
      <c r="B322" s="324" t="s">
        <v>248</v>
      </c>
      <c r="L322" s="293"/>
      <c r="M322" s="294"/>
      <c r="N322" s="295" t="s">
        <v>189</v>
      </c>
      <c r="O322" s="310" t="s">
        <v>210</v>
      </c>
    </row>
    <row r="323" spans="15:16" ht="6" customHeight="1" thickBot="1">
      <c r="O323" s="291"/>
      <c r="P323" s="296"/>
    </row>
    <row r="324" spans="4:17" ht="22.5">
      <c r="D324" s="328" t="s">
        <v>201</v>
      </c>
      <c r="E324" s="575" t="s">
        <v>190</v>
      </c>
      <c r="F324" s="576"/>
      <c r="G324" s="576"/>
      <c r="H324" s="576"/>
      <c r="I324" s="576"/>
      <c r="J324" s="576"/>
      <c r="K324" s="576"/>
      <c r="L324" s="576"/>
      <c r="M324" s="576"/>
      <c r="N324" s="576"/>
      <c r="O324" s="577"/>
      <c r="P324" s="297"/>
      <c r="Q324" s="297"/>
    </row>
    <row r="325" spans="2:15" ht="33.75" customHeight="1">
      <c r="B325" s="329" t="str">
        <f>IF(H325="()　","データなし","")</f>
        <v>データなし</v>
      </c>
      <c r="D325" s="303" t="s">
        <v>191</v>
      </c>
      <c r="E325" s="580" t="s">
        <v>195</v>
      </c>
      <c r="F325" s="581"/>
      <c r="G325" s="582"/>
      <c r="H325" s="578" t="str">
        <f>"("&amp;VLOOKUP(B321,'申込入力シート'!$B$5:$T$24,6,FALSE)&amp;")　"&amp;VLOOKUP(B321,'申込入力シート'!$B$5:$T$24,7,FALSE)</f>
        <v>()　</v>
      </c>
      <c r="I325" s="578"/>
      <c r="J325" s="578"/>
      <c r="K325" s="578"/>
      <c r="L325" s="578"/>
      <c r="M325" s="578"/>
      <c r="N325" s="578"/>
      <c r="O325" s="579"/>
    </row>
    <row r="326" spans="4:15" ht="15.75" customHeight="1">
      <c r="D326" s="553" t="s">
        <v>202</v>
      </c>
      <c r="E326" s="555">
        <f>VLOOKUP(B321,'申込入力シート'!$B$5:$T$24,2,FALSE)</f>
        <v>0</v>
      </c>
      <c r="F326" s="556"/>
      <c r="G326" s="557"/>
      <c r="H326" s="304" t="s">
        <v>3</v>
      </c>
      <c r="I326" s="561">
        <f>VLOOKUP(B321,'申込入力シート'!$B$5:$T$24,5,FALSE)</f>
        <v>0</v>
      </c>
      <c r="J326" s="562"/>
      <c r="K326" s="562"/>
      <c r="L326" s="562"/>
      <c r="M326" s="563"/>
      <c r="N326" s="567" t="s">
        <v>196</v>
      </c>
      <c r="O326" s="569" t="str">
        <f>VLOOKUP(B321,'申込入力シート'!$B$5:$T$24,4,FALSE)&amp;"年"</f>
        <v>年</v>
      </c>
    </row>
    <row r="327" spans="4:16" ht="37.5" customHeight="1">
      <c r="D327" s="554"/>
      <c r="E327" s="558"/>
      <c r="F327" s="559"/>
      <c r="G327" s="560"/>
      <c r="H327" s="305" t="s">
        <v>9</v>
      </c>
      <c r="I327" s="564">
        <f>VLOOKUP(B321,'申込入力シート'!$B$5:$T$24,3,FALSE)</f>
        <v>0</v>
      </c>
      <c r="J327" s="565"/>
      <c r="K327" s="565"/>
      <c r="L327" s="565"/>
      <c r="M327" s="566"/>
      <c r="N327" s="568"/>
      <c r="O327" s="570"/>
      <c r="P327" s="296"/>
    </row>
    <row r="328" spans="4:15" ht="13.5">
      <c r="D328" s="609" t="s">
        <v>193</v>
      </c>
      <c r="E328" s="603" t="s">
        <v>197</v>
      </c>
      <c r="F328" s="610"/>
      <c r="G328" s="611"/>
      <c r="H328" s="603" t="s">
        <v>198</v>
      </c>
      <c r="I328" s="604"/>
      <c r="J328" s="604"/>
      <c r="K328" s="604"/>
      <c r="L328" s="604"/>
      <c r="M328" s="604"/>
      <c r="N328" s="604"/>
      <c r="O328" s="605"/>
    </row>
    <row r="329" spans="4:15" ht="33.75" customHeight="1">
      <c r="D329" s="554"/>
      <c r="E329" s="595">
        <f>'学校情報入力シート'!$D$4</f>
        <v>0</v>
      </c>
      <c r="F329" s="596"/>
      <c r="G329" s="597"/>
      <c r="H329" s="606" t="str">
        <f>'学校情報入力シート'!$D$5&amp;"　"&amp;'学校情報入力シート'!$D$6</f>
        <v>　</v>
      </c>
      <c r="I329" s="607"/>
      <c r="J329" s="607"/>
      <c r="K329" s="607"/>
      <c r="L329" s="607"/>
      <c r="M329" s="607"/>
      <c r="N329" s="607"/>
      <c r="O329" s="608"/>
    </row>
    <row r="330" spans="4:15" ht="13.5">
      <c r="D330" s="553" t="s">
        <v>203</v>
      </c>
      <c r="E330" s="598" t="s">
        <v>209</v>
      </c>
      <c r="F330" s="598"/>
      <c r="G330" s="599"/>
      <c r="H330" s="598" t="s">
        <v>204</v>
      </c>
      <c r="I330" s="599"/>
      <c r="J330" s="599"/>
      <c r="K330" s="599"/>
      <c r="L330" s="599"/>
      <c r="M330" s="598" t="s">
        <v>199</v>
      </c>
      <c r="N330" s="599"/>
      <c r="O330" s="600"/>
    </row>
    <row r="331" spans="4:15" ht="33.75" customHeight="1" thickBot="1">
      <c r="D331" s="593"/>
      <c r="E331" s="571">
        <f>VLOOKUP(B321,'申込入力シート'!$B$5:$T$24,8,FALSE)</f>
        <v>0</v>
      </c>
      <c r="F331" s="571"/>
      <c r="G331" s="572"/>
      <c r="H331" s="583" t="str">
        <f>VLOOKUP(B321,'申込入力シート'!$B$5:$T$24,9,FALSE)&amp;" "&amp;VLOOKUP(B321,'申込入力シート'!$B$5:$T$24,10,FALSE)</f>
        <v> </v>
      </c>
      <c r="I331" s="584"/>
      <c r="J331" s="584"/>
      <c r="K331" s="584"/>
      <c r="L331" s="585"/>
      <c r="M331" s="583" t="str">
        <f>VLOOKUP(B321,'申込入力シート'!$B$5:$T$24,11,FALSE)&amp;" "&amp;VLOOKUP(B321,'申込入力シート'!$B$5:$T$24,12,FALSE)</f>
        <v> </v>
      </c>
      <c r="N331" s="584"/>
      <c r="O331" s="586"/>
    </row>
    <row r="332" spans="4:15" ht="19.5" customHeight="1">
      <c r="D332" s="593"/>
      <c r="E332" s="306" t="s">
        <v>214</v>
      </c>
      <c r="F332" s="302"/>
      <c r="G332" s="162"/>
      <c r="H332" s="299"/>
      <c r="I332" s="163"/>
      <c r="J332" s="163"/>
      <c r="K332" s="163"/>
      <c r="L332" s="163"/>
      <c r="M332" s="299"/>
      <c r="N332" s="163"/>
      <c r="O332" s="76"/>
    </row>
    <row r="333" spans="4:15" ht="18" customHeight="1">
      <c r="D333" s="593"/>
      <c r="E333" s="587" t="s">
        <v>208</v>
      </c>
      <c r="F333" s="308" t="s">
        <v>4</v>
      </c>
      <c r="G333" s="613"/>
      <c r="H333" s="614"/>
      <c r="I333" s="573" t="s">
        <v>206</v>
      </c>
      <c r="J333" s="573"/>
      <c r="K333" s="590"/>
      <c r="L333" s="591"/>
      <c r="M333" s="591"/>
      <c r="N333" s="591"/>
      <c r="O333" s="592"/>
    </row>
    <row r="334" spans="4:15" ht="18" customHeight="1">
      <c r="D334" s="593"/>
      <c r="E334" s="588"/>
      <c r="F334" s="307" t="s">
        <v>245</v>
      </c>
      <c r="G334" s="615"/>
      <c r="H334" s="616"/>
      <c r="I334" s="574" t="s">
        <v>207</v>
      </c>
      <c r="J334" s="574"/>
      <c r="K334" s="619"/>
      <c r="L334" s="620"/>
      <c r="M334" s="620"/>
      <c r="N334" s="620"/>
      <c r="O334" s="388" t="s">
        <v>244</v>
      </c>
    </row>
    <row r="335" spans="4:15" ht="18" customHeight="1">
      <c r="D335" s="593"/>
      <c r="E335" s="587" t="s">
        <v>205</v>
      </c>
      <c r="F335" s="308" t="s">
        <v>4</v>
      </c>
      <c r="G335" s="613"/>
      <c r="H335" s="614"/>
      <c r="I335" s="573" t="s">
        <v>206</v>
      </c>
      <c r="J335" s="573"/>
      <c r="K335" s="590"/>
      <c r="L335" s="591"/>
      <c r="M335" s="591"/>
      <c r="N335" s="591"/>
      <c r="O335" s="592"/>
    </row>
    <row r="336" spans="4:15" ht="18" customHeight="1" thickBot="1">
      <c r="D336" s="594"/>
      <c r="E336" s="589"/>
      <c r="F336" s="309" t="s">
        <v>245</v>
      </c>
      <c r="G336" s="617"/>
      <c r="H336" s="618"/>
      <c r="I336" s="612" t="s">
        <v>207</v>
      </c>
      <c r="J336" s="612"/>
      <c r="K336" s="621"/>
      <c r="L336" s="622"/>
      <c r="M336" s="622"/>
      <c r="N336" s="622"/>
      <c r="O336" s="389" t="s">
        <v>244</v>
      </c>
    </row>
    <row r="337" spans="4:15" ht="19.5" customHeight="1">
      <c r="D337" s="298"/>
      <c r="E337" s="299"/>
      <c r="F337" s="299"/>
      <c r="G337" s="311" t="s">
        <v>260</v>
      </c>
      <c r="H337" s="299"/>
      <c r="I337" s="299"/>
      <c r="J337" s="296"/>
      <c r="K337" s="300"/>
      <c r="L337" s="300"/>
      <c r="M337" s="300"/>
      <c r="N337" s="602" t="s">
        <v>194</v>
      </c>
      <c r="O337" s="602"/>
    </row>
    <row r="338" spans="4:15" ht="104.25" customHeight="1">
      <c r="D338" s="298"/>
      <c r="E338" s="299"/>
      <c r="F338" s="299"/>
      <c r="G338" s="299"/>
      <c r="H338" s="299"/>
      <c r="I338" s="299"/>
      <c r="J338" s="296"/>
      <c r="K338" s="300"/>
      <c r="L338" s="300"/>
      <c r="M338" s="300"/>
      <c r="N338" s="299"/>
      <c r="O338" s="299"/>
    </row>
    <row r="339" spans="2:15" ht="21" customHeight="1">
      <c r="B339" s="330">
        <v>10</v>
      </c>
      <c r="D339" s="601" t="s">
        <v>200</v>
      </c>
      <c r="E339" s="602"/>
      <c r="F339" s="602"/>
      <c r="G339" s="602"/>
      <c r="K339" s="289" t="s">
        <v>188</v>
      </c>
      <c r="L339" s="290"/>
      <c r="M339" s="291"/>
      <c r="N339" s="292"/>
      <c r="O339" s="288"/>
    </row>
    <row r="340" spans="2:15" ht="21" customHeight="1">
      <c r="B340" s="324" t="s">
        <v>246</v>
      </c>
      <c r="L340" s="293"/>
      <c r="M340" s="294"/>
      <c r="N340" s="295" t="s">
        <v>189</v>
      </c>
      <c r="O340" s="310" t="s">
        <v>210</v>
      </c>
    </row>
    <row r="341" spans="15:16" ht="6" customHeight="1" thickBot="1">
      <c r="O341" s="291"/>
      <c r="P341" s="296"/>
    </row>
    <row r="342" spans="4:17" ht="22.5">
      <c r="D342" s="328" t="s">
        <v>201</v>
      </c>
      <c r="E342" s="575" t="s">
        <v>190</v>
      </c>
      <c r="F342" s="576"/>
      <c r="G342" s="576"/>
      <c r="H342" s="576"/>
      <c r="I342" s="576"/>
      <c r="J342" s="576"/>
      <c r="K342" s="576"/>
      <c r="L342" s="576"/>
      <c r="M342" s="576"/>
      <c r="N342" s="576"/>
      <c r="O342" s="577"/>
      <c r="P342" s="297"/>
      <c r="Q342" s="297"/>
    </row>
    <row r="343" spans="2:15" ht="33.75" customHeight="1">
      <c r="B343" s="329" t="str">
        <f>IF(H343="()　","データなし","")</f>
        <v>データなし</v>
      </c>
      <c r="D343" s="303" t="s">
        <v>191</v>
      </c>
      <c r="E343" s="580" t="s">
        <v>195</v>
      </c>
      <c r="F343" s="581"/>
      <c r="G343" s="582"/>
      <c r="H343" s="578" t="str">
        <f>"("&amp;VLOOKUP(B339,'申込入力シート'!$B$5:$T$24,13,FALSE)&amp;")　"&amp;VLOOKUP(B339,'申込入力シート'!$B$5:$T$24,14,FALSE)</f>
        <v>()　</v>
      </c>
      <c r="I343" s="578"/>
      <c r="J343" s="578"/>
      <c r="K343" s="578"/>
      <c r="L343" s="578"/>
      <c r="M343" s="578"/>
      <c r="N343" s="578"/>
      <c r="O343" s="579"/>
    </row>
    <row r="344" spans="4:15" ht="15.75" customHeight="1">
      <c r="D344" s="553" t="s">
        <v>202</v>
      </c>
      <c r="E344" s="555">
        <f>VLOOKUP(B339,'申込入力シート'!$B$5:$T$24,2,FALSE)</f>
        <v>0</v>
      </c>
      <c r="F344" s="556"/>
      <c r="G344" s="557"/>
      <c r="H344" s="304" t="s">
        <v>3</v>
      </c>
      <c r="I344" s="561">
        <f>VLOOKUP(B339,'申込入力シート'!$B$5:$T$24,5,FALSE)</f>
        <v>0</v>
      </c>
      <c r="J344" s="562"/>
      <c r="K344" s="562"/>
      <c r="L344" s="562"/>
      <c r="M344" s="563"/>
      <c r="N344" s="567" t="s">
        <v>196</v>
      </c>
      <c r="O344" s="569" t="str">
        <f>VLOOKUP(B339,'申込入力シート'!$B$5:$T$24,4,FALSE)&amp;"年"</f>
        <v>年</v>
      </c>
    </row>
    <row r="345" spans="4:16" ht="37.5" customHeight="1">
      <c r="D345" s="554"/>
      <c r="E345" s="558"/>
      <c r="F345" s="559"/>
      <c r="G345" s="560"/>
      <c r="H345" s="305" t="s">
        <v>9</v>
      </c>
      <c r="I345" s="564">
        <f>VLOOKUP(B339,'申込入力シート'!$B$5:$T$24,3,FALSE)</f>
        <v>0</v>
      </c>
      <c r="J345" s="565"/>
      <c r="K345" s="565"/>
      <c r="L345" s="565"/>
      <c r="M345" s="566"/>
      <c r="N345" s="568"/>
      <c r="O345" s="570"/>
      <c r="P345" s="296"/>
    </row>
    <row r="346" spans="4:15" ht="13.5">
      <c r="D346" s="609" t="s">
        <v>193</v>
      </c>
      <c r="E346" s="603" t="s">
        <v>197</v>
      </c>
      <c r="F346" s="610"/>
      <c r="G346" s="611"/>
      <c r="H346" s="603" t="s">
        <v>198</v>
      </c>
      <c r="I346" s="604"/>
      <c r="J346" s="604"/>
      <c r="K346" s="604"/>
      <c r="L346" s="604"/>
      <c r="M346" s="604"/>
      <c r="N346" s="604"/>
      <c r="O346" s="605"/>
    </row>
    <row r="347" spans="4:15" ht="33.75" customHeight="1">
      <c r="D347" s="554"/>
      <c r="E347" s="595">
        <f>'学校情報入力シート'!$D$4</f>
        <v>0</v>
      </c>
      <c r="F347" s="596"/>
      <c r="G347" s="597"/>
      <c r="H347" s="606" t="str">
        <f>'学校情報入力シート'!$D$5&amp;"　"&amp;'学校情報入力シート'!$D$6</f>
        <v>　</v>
      </c>
      <c r="I347" s="607"/>
      <c r="J347" s="607"/>
      <c r="K347" s="607"/>
      <c r="L347" s="607"/>
      <c r="M347" s="607"/>
      <c r="N347" s="607"/>
      <c r="O347" s="608"/>
    </row>
    <row r="348" spans="4:15" ht="13.5">
      <c r="D348" s="553" t="s">
        <v>203</v>
      </c>
      <c r="E348" s="598" t="s">
        <v>209</v>
      </c>
      <c r="F348" s="598"/>
      <c r="G348" s="599"/>
      <c r="H348" s="598" t="s">
        <v>204</v>
      </c>
      <c r="I348" s="599"/>
      <c r="J348" s="599"/>
      <c r="K348" s="599"/>
      <c r="L348" s="599"/>
      <c r="M348" s="598" t="s">
        <v>199</v>
      </c>
      <c r="N348" s="599"/>
      <c r="O348" s="600"/>
    </row>
    <row r="349" spans="4:15" ht="33.75" customHeight="1" thickBot="1">
      <c r="D349" s="593"/>
      <c r="E349" s="571">
        <f>VLOOKUP(B339,'申込入力シート'!$B$5:$T$24,15,FALSE)</f>
        <v>0</v>
      </c>
      <c r="F349" s="571"/>
      <c r="G349" s="572"/>
      <c r="H349" s="583" t="str">
        <f>VLOOKUP(B339,'申込入力シート'!$B$5:$T$24,16,FALSE)&amp;" "&amp;VLOOKUP(B339,'申込入力シート'!$B$5:$T$24,17,FALSE)</f>
        <v> </v>
      </c>
      <c r="I349" s="584"/>
      <c r="J349" s="584"/>
      <c r="K349" s="584"/>
      <c r="L349" s="585"/>
      <c r="M349" s="583" t="str">
        <f>VLOOKUP(B339,'申込入力シート'!$B$5:$T$24,18,FALSE)&amp;" "&amp;VLOOKUP(B339,'申込入力シート'!$B$5:$T$24,19,FALSE)</f>
        <v> </v>
      </c>
      <c r="N349" s="584"/>
      <c r="O349" s="586"/>
    </row>
    <row r="350" spans="4:15" ht="19.5" customHeight="1">
      <c r="D350" s="593"/>
      <c r="E350" s="306" t="s">
        <v>214</v>
      </c>
      <c r="F350" s="302"/>
      <c r="G350" s="162"/>
      <c r="H350" s="299"/>
      <c r="I350" s="163"/>
      <c r="J350" s="163"/>
      <c r="K350" s="163"/>
      <c r="L350" s="163"/>
      <c r="M350" s="299"/>
      <c r="N350" s="163"/>
      <c r="O350" s="76"/>
    </row>
    <row r="351" spans="4:15" ht="18" customHeight="1">
      <c r="D351" s="593"/>
      <c r="E351" s="587" t="s">
        <v>208</v>
      </c>
      <c r="F351" s="308" t="s">
        <v>4</v>
      </c>
      <c r="G351" s="613"/>
      <c r="H351" s="614"/>
      <c r="I351" s="573" t="s">
        <v>206</v>
      </c>
      <c r="J351" s="573"/>
      <c r="K351" s="590"/>
      <c r="L351" s="591"/>
      <c r="M351" s="591"/>
      <c r="N351" s="591"/>
      <c r="O351" s="592"/>
    </row>
    <row r="352" spans="4:15" ht="18" customHeight="1">
      <c r="D352" s="593"/>
      <c r="E352" s="588"/>
      <c r="F352" s="307" t="s">
        <v>6</v>
      </c>
      <c r="G352" s="615"/>
      <c r="H352" s="616"/>
      <c r="I352" s="574" t="s">
        <v>207</v>
      </c>
      <c r="J352" s="574"/>
      <c r="K352" s="619"/>
      <c r="L352" s="620"/>
      <c r="M352" s="620"/>
      <c r="N352" s="620"/>
      <c r="O352" s="388" t="s">
        <v>244</v>
      </c>
    </row>
    <row r="353" spans="4:15" ht="18" customHeight="1">
      <c r="D353" s="593"/>
      <c r="E353" s="587" t="s">
        <v>205</v>
      </c>
      <c r="F353" s="308" t="s">
        <v>4</v>
      </c>
      <c r="G353" s="613"/>
      <c r="H353" s="614"/>
      <c r="I353" s="573" t="s">
        <v>206</v>
      </c>
      <c r="J353" s="573"/>
      <c r="K353" s="590"/>
      <c r="L353" s="591"/>
      <c r="M353" s="591"/>
      <c r="N353" s="591"/>
      <c r="O353" s="592"/>
    </row>
    <row r="354" spans="4:15" ht="18" customHeight="1" thickBot="1">
      <c r="D354" s="594"/>
      <c r="E354" s="589"/>
      <c r="F354" s="309" t="s">
        <v>6</v>
      </c>
      <c r="G354" s="617"/>
      <c r="H354" s="618"/>
      <c r="I354" s="612" t="s">
        <v>207</v>
      </c>
      <c r="J354" s="612"/>
      <c r="K354" s="621"/>
      <c r="L354" s="622"/>
      <c r="M354" s="622"/>
      <c r="N354" s="622"/>
      <c r="O354" s="389" t="s">
        <v>244</v>
      </c>
    </row>
    <row r="355" spans="4:15" ht="19.5" customHeight="1">
      <c r="D355" s="298"/>
      <c r="E355" s="299"/>
      <c r="F355" s="299"/>
      <c r="G355" s="311" t="s">
        <v>279</v>
      </c>
      <c r="H355" s="299"/>
      <c r="I355" s="299"/>
      <c r="J355" s="296"/>
      <c r="K355" s="300"/>
      <c r="L355" s="300"/>
      <c r="M355" s="300"/>
      <c r="N355" s="602" t="s">
        <v>194</v>
      </c>
      <c r="O355" s="602"/>
    </row>
    <row r="356" spans="2:15" ht="21" customHeight="1">
      <c r="B356" s="330">
        <v>11</v>
      </c>
      <c r="D356" s="601" t="s">
        <v>200</v>
      </c>
      <c r="E356" s="602"/>
      <c r="F356" s="602"/>
      <c r="G356" s="602"/>
      <c r="K356" s="289" t="s">
        <v>188</v>
      </c>
      <c r="L356" s="290"/>
      <c r="M356" s="291"/>
      <c r="N356" s="292"/>
      <c r="O356" s="288"/>
    </row>
    <row r="357" spans="2:15" ht="21" customHeight="1">
      <c r="B357" s="324" t="s">
        <v>248</v>
      </c>
      <c r="L357" s="293"/>
      <c r="M357" s="294"/>
      <c r="N357" s="295" t="s">
        <v>189</v>
      </c>
      <c r="O357" s="310" t="s">
        <v>210</v>
      </c>
    </row>
    <row r="358" spans="15:16" ht="6" customHeight="1" thickBot="1">
      <c r="O358" s="291"/>
      <c r="P358" s="296"/>
    </row>
    <row r="359" spans="4:17" ht="22.5">
      <c r="D359" s="328" t="s">
        <v>201</v>
      </c>
      <c r="E359" s="575" t="s">
        <v>190</v>
      </c>
      <c r="F359" s="576"/>
      <c r="G359" s="576"/>
      <c r="H359" s="576"/>
      <c r="I359" s="576"/>
      <c r="J359" s="576"/>
      <c r="K359" s="576"/>
      <c r="L359" s="576"/>
      <c r="M359" s="576"/>
      <c r="N359" s="576"/>
      <c r="O359" s="577"/>
      <c r="P359" s="297"/>
      <c r="Q359" s="297"/>
    </row>
    <row r="360" spans="2:15" ht="33.75" customHeight="1">
      <c r="B360" s="329" t="str">
        <f>IF(H360="()　","データなし","")</f>
        <v>データなし</v>
      </c>
      <c r="D360" s="303" t="s">
        <v>191</v>
      </c>
      <c r="E360" s="580" t="s">
        <v>195</v>
      </c>
      <c r="F360" s="581"/>
      <c r="G360" s="582"/>
      <c r="H360" s="578" t="str">
        <f>"("&amp;VLOOKUP(B356,'申込入力シート'!$B$5:$T$24,6,FALSE)&amp;")　"&amp;VLOOKUP(B356,'申込入力シート'!$B$5:$T$24,7,FALSE)</f>
        <v>()　</v>
      </c>
      <c r="I360" s="578"/>
      <c r="J360" s="578"/>
      <c r="K360" s="578"/>
      <c r="L360" s="578"/>
      <c r="M360" s="578"/>
      <c r="N360" s="578"/>
      <c r="O360" s="579"/>
    </row>
    <row r="361" spans="4:15" ht="15.75" customHeight="1">
      <c r="D361" s="553" t="s">
        <v>202</v>
      </c>
      <c r="E361" s="555">
        <f>VLOOKUP(B356,'申込入力シート'!$B$5:$T$24,2,FALSE)</f>
        <v>0</v>
      </c>
      <c r="F361" s="556"/>
      <c r="G361" s="557"/>
      <c r="H361" s="304" t="s">
        <v>3</v>
      </c>
      <c r="I361" s="561">
        <f>VLOOKUP(B356,'申込入力シート'!$B$5:$T$24,5,FALSE)</f>
        <v>0</v>
      </c>
      <c r="J361" s="562"/>
      <c r="K361" s="562"/>
      <c r="L361" s="562"/>
      <c r="M361" s="563"/>
      <c r="N361" s="567" t="s">
        <v>196</v>
      </c>
      <c r="O361" s="569" t="str">
        <f>VLOOKUP(B356,'申込入力シート'!$B$5:$T$24,4,FALSE)&amp;"年"</f>
        <v>年</v>
      </c>
    </row>
    <row r="362" spans="4:16" ht="37.5" customHeight="1">
      <c r="D362" s="554"/>
      <c r="E362" s="558"/>
      <c r="F362" s="559"/>
      <c r="G362" s="560"/>
      <c r="H362" s="305" t="s">
        <v>9</v>
      </c>
      <c r="I362" s="564">
        <f>VLOOKUP(B356,'申込入力シート'!$B$5:$T$24,3,FALSE)</f>
        <v>0</v>
      </c>
      <c r="J362" s="565"/>
      <c r="K362" s="565"/>
      <c r="L362" s="565"/>
      <c r="M362" s="566"/>
      <c r="N362" s="568"/>
      <c r="O362" s="570"/>
      <c r="P362" s="296"/>
    </row>
    <row r="363" spans="4:15" ht="13.5">
      <c r="D363" s="609" t="s">
        <v>193</v>
      </c>
      <c r="E363" s="603" t="s">
        <v>197</v>
      </c>
      <c r="F363" s="610"/>
      <c r="G363" s="611"/>
      <c r="H363" s="603" t="s">
        <v>198</v>
      </c>
      <c r="I363" s="604"/>
      <c r="J363" s="604"/>
      <c r="K363" s="604"/>
      <c r="L363" s="604"/>
      <c r="M363" s="604"/>
      <c r="N363" s="604"/>
      <c r="O363" s="605"/>
    </row>
    <row r="364" spans="4:15" ht="33.75" customHeight="1">
      <c r="D364" s="554"/>
      <c r="E364" s="595">
        <f>'学校情報入力シート'!$D$4</f>
        <v>0</v>
      </c>
      <c r="F364" s="596"/>
      <c r="G364" s="597"/>
      <c r="H364" s="606" t="str">
        <f>'学校情報入力シート'!$D$5&amp;"　"&amp;'学校情報入力シート'!$D$6</f>
        <v>　</v>
      </c>
      <c r="I364" s="607"/>
      <c r="J364" s="607"/>
      <c r="K364" s="607"/>
      <c r="L364" s="607"/>
      <c r="M364" s="607"/>
      <c r="N364" s="607"/>
      <c r="O364" s="608"/>
    </row>
    <row r="365" spans="4:15" ht="13.5">
      <c r="D365" s="553" t="s">
        <v>203</v>
      </c>
      <c r="E365" s="598" t="s">
        <v>209</v>
      </c>
      <c r="F365" s="598"/>
      <c r="G365" s="599"/>
      <c r="H365" s="598" t="s">
        <v>204</v>
      </c>
      <c r="I365" s="599"/>
      <c r="J365" s="599"/>
      <c r="K365" s="599"/>
      <c r="L365" s="599"/>
      <c r="M365" s="598" t="s">
        <v>199</v>
      </c>
      <c r="N365" s="599"/>
      <c r="O365" s="600"/>
    </row>
    <row r="366" spans="4:15" ht="33.75" customHeight="1" thickBot="1">
      <c r="D366" s="593"/>
      <c r="E366" s="571">
        <f>VLOOKUP(B356,'申込入力シート'!$B$5:$T$24,8,FALSE)</f>
        <v>0</v>
      </c>
      <c r="F366" s="571"/>
      <c r="G366" s="572"/>
      <c r="H366" s="583" t="str">
        <f>VLOOKUP(B356,'申込入力シート'!$B$5:$T$24,9,FALSE)&amp;" "&amp;VLOOKUP(B356,'申込入力シート'!$B$5:$T$24,10,FALSE)</f>
        <v> </v>
      </c>
      <c r="I366" s="584"/>
      <c r="J366" s="584"/>
      <c r="K366" s="584"/>
      <c r="L366" s="585"/>
      <c r="M366" s="583" t="str">
        <f>VLOOKUP(B356,'申込入力シート'!$B$5:$T$24,11,FALSE)&amp;" "&amp;VLOOKUP(B356,'申込入力シート'!$B$5:$T$24,12,FALSE)</f>
        <v> </v>
      </c>
      <c r="N366" s="584"/>
      <c r="O366" s="586"/>
    </row>
    <row r="367" spans="4:15" ht="19.5" customHeight="1">
      <c r="D367" s="593"/>
      <c r="E367" s="306" t="s">
        <v>214</v>
      </c>
      <c r="F367" s="302"/>
      <c r="G367" s="162"/>
      <c r="H367" s="299"/>
      <c r="I367" s="163"/>
      <c r="J367" s="163"/>
      <c r="K367" s="163"/>
      <c r="L367" s="163"/>
      <c r="M367" s="299"/>
      <c r="N367" s="163"/>
      <c r="O367" s="76"/>
    </row>
    <row r="368" spans="4:15" ht="18" customHeight="1">
      <c r="D368" s="593"/>
      <c r="E368" s="587" t="s">
        <v>208</v>
      </c>
      <c r="F368" s="308" t="s">
        <v>4</v>
      </c>
      <c r="G368" s="613"/>
      <c r="H368" s="614"/>
      <c r="I368" s="573" t="s">
        <v>206</v>
      </c>
      <c r="J368" s="573"/>
      <c r="K368" s="590"/>
      <c r="L368" s="591"/>
      <c r="M368" s="591"/>
      <c r="N368" s="591"/>
      <c r="O368" s="592"/>
    </row>
    <row r="369" spans="4:15" ht="18" customHeight="1">
      <c r="D369" s="593"/>
      <c r="E369" s="588"/>
      <c r="F369" s="307" t="s">
        <v>245</v>
      </c>
      <c r="G369" s="615"/>
      <c r="H369" s="616"/>
      <c r="I369" s="574" t="s">
        <v>207</v>
      </c>
      <c r="J369" s="574"/>
      <c r="K369" s="619"/>
      <c r="L369" s="620"/>
      <c r="M369" s="620"/>
      <c r="N369" s="620"/>
      <c r="O369" s="388" t="s">
        <v>244</v>
      </c>
    </row>
    <row r="370" spans="4:15" ht="18" customHeight="1">
      <c r="D370" s="593"/>
      <c r="E370" s="587" t="s">
        <v>205</v>
      </c>
      <c r="F370" s="308" t="s">
        <v>4</v>
      </c>
      <c r="G370" s="613"/>
      <c r="H370" s="614"/>
      <c r="I370" s="573" t="s">
        <v>206</v>
      </c>
      <c r="J370" s="573"/>
      <c r="K370" s="590"/>
      <c r="L370" s="591"/>
      <c r="M370" s="591"/>
      <c r="N370" s="591"/>
      <c r="O370" s="592"/>
    </row>
    <row r="371" spans="4:15" ht="18" customHeight="1" thickBot="1">
      <c r="D371" s="594"/>
      <c r="E371" s="589"/>
      <c r="F371" s="309" t="s">
        <v>245</v>
      </c>
      <c r="G371" s="617"/>
      <c r="H371" s="618"/>
      <c r="I371" s="612" t="s">
        <v>207</v>
      </c>
      <c r="J371" s="612"/>
      <c r="K371" s="621"/>
      <c r="L371" s="622"/>
      <c r="M371" s="622"/>
      <c r="N371" s="622"/>
      <c r="O371" s="389" t="s">
        <v>244</v>
      </c>
    </row>
    <row r="372" spans="4:15" ht="19.5" customHeight="1">
      <c r="D372" s="298"/>
      <c r="E372" s="299"/>
      <c r="F372" s="299"/>
      <c r="G372" s="311" t="s">
        <v>261</v>
      </c>
      <c r="H372" s="299"/>
      <c r="I372" s="299"/>
      <c r="J372" s="296"/>
      <c r="K372" s="300"/>
      <c r="L372" s="300"/>
      <c r="M372" s="300"/>
      <c r="N372" s="602" t="s">
        <v>194</v>
      </c>
      <c r="O372" s="602"/>
    </row>
    <row r="373" spans="4:15" ht="104.25" customHeight="1">
      <c r="D373" s="298"/>
      <c r="E373" s="299"/>
      <c r="F373" s="299"/>
      <c r="G373" s="299"/>
      <c r="H373" s="299"/>
      <c r="I373" s="299"/>
      <c r="J373" s="296"/>
      <c r="K373" s="300"/>
      <c r="L373" s="300"/>
      <c r="M373" s="300"/>
      <c r="N373" s="299"/>
      <c r="O373" s="299"/>
    </row>
    <row r="374" spans="2:15" ht="21" customHeight="1">
      <c r="B374" s="330">
        <v>11</v>
      </c>
      <c r="D374" s="601" t="s">
        <v>200</v>
      </c>
      <c r="E374" s="602"/>
      <c r="F374" s="602"/>
      <c r="G374" s="602"/>
      <c r="K374" s="289" t="s">
        <v>188</v>
      </c>
      <c r="L374" s="290"/>
      <c r="M374" s="291"/>
      <c r="N374" s="292"/>
      <c r="O374" s="288"/>
    </row>
    <row r="375" spans="2:15" ht="21" customHeight="1">
      <c r="B375" s="324" t="s">
        <v>246</v>
      </c>
      <c r="L375" s="293"/>
      <c r="M375" s="294"/>
      <c r="N375" s="295" t="s">
        <v>189</v>
      </c>
      <c r="O375" s="310" t="s">
        <v>210</v>
      </c>
    </row>
    <row r="376" spans="15:16" ht="6" customHeight="1" thickBot="1">
      <c r="O376" s="291"/>
      <c r="P376" s="296"/>
    </row>
    <row r="377" spans="4:17" ht="22.5">
      <c r="D377" s="328" t="s">
        <v>201</v>
      </c>
      <c r="E377" s="575" t="s">
        <v>190</v>
      </c>
      <c r="F377" s="576"/>
      <c r="G377" s="576"/>
      <c r="H377" s="576"/>
      <c r="I377" s="576"/>
      <c r="J377" s="576"/>
      <c r="K377" s="576"/>
      <c r="L377" s="576"/>
      <c r="M377" s="576"/>
      <c r="N377" s="576"/>
      <c r="O377" s="577"/>
      <c r="P377" s="297"/>
      <c r="Q377" s="297"/>
    </row>
    <row r="378" spans="2:15" ht="33.75" customHeight="1">
      <c r="B378" s="329" t="str">
        <f>IF(H378="()　","データなし","")</f>
        <v>データなし</v>
      </c>
      <c r="D378" s="303" t="s">
        <v>191</v>
      </c>
      <c r="E378" s="580" t="s">
        <v>195</v>
      </c>
      <c r="F378" s="581"/>
      <c r="G378" s="582"/>
      <c r="H378" s="578" t="str">
        <f>"("&amp;VLOOKUP(B374,'申込入力シート'!$B$5:$T$24,13,FALSE)&amp;")　"&amp;VLOOKUP(B374,'申込入力シート'!$B$5:$T$24,14,FALSE)</f>
        <v>()　</v>
      </c>
      <c r="I378" s="578"/>
      <c r="J378" s="578"/>
      <c r="K378" s="578"/>
      <c r="L378" s="578"/>
      <c r="M378" s="578"/>
      <c r="N378" s="578"/>
      <c r="O378" s="579"/>
    </row>
    <row r="379" spans="4:15" ht="15.75" customHeight="1">
      <c r="D379" s="553" t="s">
        <v>202</v>
      </c>
      <c r="E379" s="555">
        <f>VLOOKUP(B374,'申込入力シート'!$B$5:$T$24,2,FALSE)</f>
        <v>0</v>
      </c>
      <c r="F379" s="556"/>
      <c r="G379" s="557"/>
      <c r="H379" s="304" t="s">
        <v>3</v>
      </c>
      <c r="I379" s="561">
        <f>VLOOKUP(B374,'申込入力シート'!$B$5:$T$24,5,FALSE)</f>
        <v>0</v>
      </c>
      <c r="J379" s="562"/>
      <c r="K379" s="562"/>
      <c r="L379" s="562"/>
      <c r="M379" s="563"/>
      <c r="N379" s="567" t="s">
        <v>196</v>
      </c>
      <c r="O379" s="569" t="str">
        <f>VLOOKUP(B374,'申込入力シート'!$B$5:$T$24,4,FALSE)&amp;"年"</f>
        <v>年</v>
      </c>
    </row>
    <row r="380" spans="4:16" ht="37.5" customHeight="1">
      <c r="D380" s="554"/>
      <c r="E380" s="558"/>
      <c r="F380" s="559"/>
      <c r="G380" s="560"/>
      <c r="H380" s="305" t="s">
        <v>9</v>
      </c>
      <c r="I380" s="564">
        <f>VLOOKUP(B374,'申込入力シート'!$B$5:$T$24,3,FALSE)</f>
        <v>0</v>
      </c>
      <c r="J380" s="565"/>
      <c r="K380" s="565"/>
      <c r="L380" s="565"/>
      <c r="M380" s="566"/>
      <c r="N380" s="568"/>
      <c r="O380" s="570"/>
      <c r="P380" s="296"/>
    </row>
    <row r="381" spans="4:15" ht="13.5">
      <c r="D381" s="609" t="s">
        <v>193</v>
      </c>
      <c r="E381" s="603" t="s">
        <v>197</v>
      </c>
      <c r="F381" s="610"/>
      <c r="G381" s="611"/>
      <c r="H381" s="603" t="s">
        <v>198</v>
      </c>
      <c r="I381" s="604"/>
      <c r="J381" s="604"/>
      <c r="K381" s="604"/>
      <c r="L381" s="604"/>
      <c r="M381" s="604"/>
      <c r="N381" s="604"/>
      <c r="O381" s="605"/>
    </row>
    <row r="382" spans="4:15" ht="33.75" customHeight="1">
      <c r="D382" s="554"/>
      <c r="E382" s="595">
        <f>'学校情報入力シート'!$D$4</f>
        <v>0</v>
      </c>
      <c r="F382" s="596"/>
      <c r="G382" s="597"/>
      <c r="H382" s="606" t="str">
        <f>'学校情報入力シート'!$D$5&amp;"　"&amp;'学校情報入力シート'!$D$6</f>
        <v>　</v>
      </c>
      <c r="I382" s="607"/>
      <c r="J382" s="607"/>
      <c r="K382" s="607"/>
      <c r="L382" s="607"/>
      <c r="M382" s="607"/>
      <c r="N382" s="607"/>
      <c r="O382" s="608"/>
    </row>
    <row r="383" spans="4:15" ht="13.5">
      <c r="D383" s="553" t="s">
        <v>203</v>
      </c>
      <c r="E383" s="598" t="s">
        <v>209</v>
      </c>
      <c r="F383" s="598"/>
      <c r="G383" s="599"/>
      <c r="H383" s="598" t="s">
        <v>204</v>
      </c>
      <c r="I383" s="599"/>
      <c r="J383" s="599"/>
      <c r="K383" s="599"/>
      <c r="L383" s="599"/>
      <c r="M383" s="598" t="s">
        <v>199</v>
      </c>
      <c r="N383" s="599"/>
      <c r="O383" s="600"/>
    </row>
    <row r="384" spans="4:15" ht="33.75" customHeight="1" thickBot="1">
      <c r="D384" s="593"/>
      <c r="E384" s="571">
        <f>VLOOKUP(B374,'申込入力シート'!$B$5:$T$24,15,FALSE)</f>
        <v>0</v>
      </c>
      <c r="F384" s="571"/>
      <c r="G384" s="572"/>
      <c r="H384" s="583" t="str">
        <f>VLOOKUP(B374,'申込入力シート'!$B$5:$T$24,16,FALSE)&amp;" "&amp;VLOOKUP(B374,'申込入力シート'!$B$5:$T$24,17,FALSE)</f>
        <v> </v>
      </c>
      <c r="I384" s="584"/>
      <c r="J384" s="584"/>
      <c r="K384" s="584"/>
      <c r="L384" s="585"/>
      <c r="M384" s="583" t="str">
        <f>VLOOKUP(B374,'申込入力シート'!$B$5:$T$24,18,FALSE)&amp;" "&amp;VLOOKUP(B374,'申込入力シート'!$B$5:$T$24,19,FALSE)</f>
        <v> </v>
      </c>
      <c r="N384" s="584"/>
      <c r="O384" s="586"/>
    </row>
    <row r="385" spans="4:15" ht="19.5" customHeight="1">
      <c r="D385" s="593"/>
      <c r="E385" s="306" t="s">
        <v>214</v>
      </c>
      <c r="F385" s="302"/>
      <c r="G385" s="162"/>
      <c r="H385" s="299"/>
      <c r="I385" s="163"/>
      <c r="J385" s="163"/>
      <c r="K385" s="163"/>
      <c r="L385" s="163"/>
      <c r="M385" s="299"/>
      <c r="N385" s="163"/>
      <c r="O385" s="76"/>
    </row>
    <row r="386" spans="4:15" ht="18" customHeight="1">
      <c r="D386" s="593"/>
      <c r="E386" s="587" t="s">
        <v>208</v>
      </c>
      <c r="F386" s="308" t="s">
        <v>4</v>
      </c>
      <c r="G386" s="613"/>
      <c r="H386" s="614"/>
      <c r="I386" s="573" t="s">
        <v>206</v>
      </c>
      <c r="J386" s="573"/>
      <c r="K386" s="590"/>
      <c r="L386" s="591"/>
      <c r="M386" s="591"/>
      <c r="N386" s="591"/>
      <c r="O386" s="592"/>
    </row>
    <row r="387" spans="4:15" ht="18" customHeight="1">
      <c r="D387" s="593"/>
      <c r="E387" s="588"/>
      <c r="F387" s="307" t="s">
        <v>6</v>
      </c>
      <c r="G387" s="615"/>
      <c r="H387" s="616"/>
      <c r="I387" s="574" t="s">
        <v>207</v>
      </c>
      <c r="J387" s="574"/>
      <c r="K387" s="619"/>
      <c r="L387" s="620"/>
      <c r="M387" s="620"/>
      <c r="N387" s="620"/>
      <c r="O387" s="388" t="s">
        <v>244</v>
      </c>
    </row>
    <row r="388" spans="4:15" ht="18" customHeight="1">
      <c r="D388" s="593"/>
      <c r="E388" s="587" t="s">
        <v>205</v>
      </c>
      <c r="F388" s="308" t="s">
        <v>4</v>
      </c>
      <c r="G388" s="613"/>
      <c r="H388" s="614"/>
      <c r="I388" s="573" t="s">
        <v>206</v>
      </c>
      <c r="J388" s="573"/>
      <c r="K388" s="590"/>
      <c r="L388" s="591"/>
      <c r="M388" s="591"/>
      <c r="N388" s="591"/>
      <c r="O388" s="592"/>
    </row>
    <row r="389" spans="4:15" ht="18" customHeight="1" thickBot="1">
      <c r="D389" s="594"/>
      <c r="E389" s="589"/>
      <c r="F389" s="309" t="s">
        <v>6</v>
      </c>
      <c r="G389" s="617"/>
      <c r="H389" s="618"/>
      <c r="I389" s="612" t="s">
        <v>207</v>
      </c>
      <c r="J389" s="612"/>
      <c r="K389" s="621"/>
      <c r="L389" s="622"/>
      <c r="M389" s="622"/>
      <c r="N389" s="622"/>
      <c r="O389" s="389" t="s">
        <v>244</v>
      </c>
    </row>
    <row r="390" spans="4:15" ht="19.5" customHeight="1">
      <c r="D390" s="298"/>
      <c r="E390" s="299"/>
      <c r="F390" s="299"/>
      <c r="G390" s="311" t="s">
        <v>280</v>
      </c>
      <c r="H390" s="299"/>
      <c r="I390" s="299"/>
      <c r="J390" s="296"/>
      <c r="K390" s="300"/>
      <c r="L390" s="300"/>
      <c r="M390" s="300"/>
      <c r="N390" s="602" t="s">
        <v>194</v>
      </c>
      <c r="O390" s="602"/>
    </row>
    <row r="391" spans="2:15" ht="21" customHeight="1">
      <c r="B391" s="330">
        <v>12</v>
      </c>
      <c r="D391" s="601" t="s">
        <v>200</v>
      </c>
      <c r="E391" s="602"/>
      <c r="F391" s="602"/>
      <c r="G391" s="602"/>
      <c r="K391" s="289" t="s">
        <v>188</v>
      </c>
      <c r="L391" s="290"/>
      <c r="M391" s="291"/>
      <c r="N391" s="292"/>
      <c r="O391" s="288"/>
    </row>
    <row r="392" spans="2:15" ht="21" customHeight="1">
      <c r="B392" s="324" t="s">
        <v>248</v>
      </c>
      <c r="L392" s="293"/>
      <c r="M392" s="294"/>
      <c r="N392" s="295" t="s">
        <v>189</v>
      </c>
      <c r="O392" s="310" t="s">
        <v>210</v>
      </c>
    </row>
    <row r="393" spans="15:16" ht="6" customHeight="1" thickBot="1">
      <c r="O393" s="291"/>
      <c r="P393" s="296"/>
    </row>
    <row r="394" spans="4:17" ht="22.5">
      <c r="D394" s="328" t="s">
        <v>201</v>
      </c>
      <c r="E394" s="575" t="s">
        <v>190</v>
      </c>
      <c r="F394" s="576"/>
      <c r="G394" s="576"/>
      <c r="H394" s="576"/>
      <c r="I394" s="576"/>
      <c r="J394" s="576"/>
      <c r="K394" s="576"/>
      <c r="L394" s="576"/>
      <c r="M394" s="576"/>
      <c r="N394" s="576"/>
      <c r="O394" s="577"/>
      <c r="P394" s="297"/>
      <c r="Q394" s="297"/>
    </row>
    <row r="395" spans="2:15" ht="33.75" customHeight="1">
      <c r="B395" s="329" t="str">
        <f>IF(H395="()　","データなし","")</f>
        <v>データなし</v>
      </c>
      <c r="D395" s="303" t="s">
        <v>191</v>
      </c>
      <c r="E395" s="580" t="s">
        <v>195</v>
      </c>
      <c r="F395" s="581"/>
      <c r="G395" s="582"/>
      <c r="H395" s="578" t="str">
        <f>"("&amp;VLOOKUP(B391,'申込入力シート'!$B$5:$T$24,6,FALSE)&amp;")　"&amp;VLOOKUP(B391,'申込入力シート'!$B$5:$T$24,7,FALSE)</f>
        <v>()　</v>
      </c>
      <c r="I395" s="578"/>
      <c r="J395" s="578"/>
      <c r="K395" s="578"/>
      <c r="L395" s="578"/>
      <c r="M395" s="578"/>
      <c r="N395" s="578"/>
      <c r="O395" s="579"/>
    </row>
    <row r="396" spans="4:15" ht="15.75" customHeight="1">
      <c r="D396" s="553" t="s">
        <v>202</v>
      </c>
      <c r="E396" s="555">
        <f>VLOOKUP(B391,'申込入力シート'!$B$5:$T$24,2,FALSE)</f>
        <v>0</v>
      </c>
      <c r="F396" s="556"/>
      <c r="G396" s="557"/>
      <c r="H396" s="304" t="s">
        <v>3</v>
      </c>
      <c r="I396" s="561">
        <f>VLOOKUP(B391,'申込入力シート'!$B$5:$T$24,5,FALSE)</f>
        <v>0</v>
      </c>
      <c r="J396" s="562"/>
      <c r="K396" s="562"/>
      <c r="L396" s="562"/>
      <c r="M396" s="563"/>
      <c r="N396" s="567" t="s">
        <v>196</v>
      </c>
      <c r="O396" s="569" t="str">
        <f>VLOOKUP(B391,'申込入力シート'!$B$5:$T$24,4,FALSE)&amp;"年"</f>
        <v>年</v>
      </c>
    </row>
    <row r="397" spans="4:16" ht="37.5" customHeight="1">
      <c r="D397" s="554"/>
      <c r="E397" s="558"/>
      <c r="F397" s="559"/>
      <c r="G397" s="560"/>
      <c r="H397" s="305" t="s">
        <v>9</v>
      </c>
      <c r="I397" s="564">
        <f>VLOOKUP(B391,'申込入力シート'!$B$5:$T$24,3,FALSE)</f>
        <v>0</v>
      </c>
      <c r="J397" s="565"/>
      <c r="K397" s="565"/>
      <c r="L397" s="565"/>
      <c r="M397" s="566"/>
      <c r="N397" s="568"/>
      <c r="O397" s="570"/>
      <c r="P397" s="296"/>
    </row>
    <row r="398" spans="4:15" ht="13.5">
      <c r="D398" s="609" t="s">
        <v>193</v>
      </c>
      <c r="E398" s="603" t="s">
        <v>197</v>
      </c>
      <c r="F398" s="610"/>
      <c r="G398" s="611"/>
      <c r="H398" s="603" t="s">
        <v>198</v>
      </c>
      <c r="I398" s="604"/>
      <c r="J398" s="604"/>
      <c r="K398" s="604"/>
      <c r="L398" s="604"/>
      <c r="M398" s="604"/>
      <c r="N398" s="604"/>
      <c r="O398" s="605"/>
    </row>
    <row r="399" spans="4:15" ht="33.75" customHeight="1">
      <c r="D399" s="554"/>
      <c r="E399" s="595">
        <f>'学校情報入力シート'!$D$4</f>
        <v>0</v>
      </c>
      <c r="F399" s="596"/>
      <c r="G399" s="597"/>
      <c r="H399" s="606" t="str">
        <f>'学校情報入力シート'!$D$5&amp;"　"&amp;'学校情報入力シート'!$D$6</f>
        <v>　</v>
      </c>
      <c r="I399" s="607"/>
      <c r="J399" s="607"/>
      <c r="K399" s="607"/>
      <c r="L399" s="607"/>
      <c r="M399" s="607"/>
      <c r="N399" s="607"/>
      <c r="O399" s="608"/>
    </row>
    <row r="400" spans="4:15" ht="13.5">
      <c r="D400" s="553" t="s">
        <v>203</v>
      </c>
      <c r="E400" s="598" t="s">
        <v>209</v>
      </c>
      <c r="F400" s="598"/>
      <c r="G400" s="599"/>
      <c r="H400" s="598" t="s">
        <v>204</v>
      </c>
      <c r="I400" s="599"/>
      <c r="J400" s="599"/>
      <c r="K400" s="599"/>
      <c r="L400" s="599"/>
      <c r="M400" s="598" t="s">
        <v>199</v>
      </c>
      <c r="N400" s="599"/>
      <c r="O400" s="600"/>
    </row>
    <row r="401" spans="4:15" ht="33.75" customHeight="1" thickBot="1">
      <c r="D401" s="593"/>
      <c r="E401" s="571">
        <f>VLOOKUP(B391,'申込入力シート'!$B$5:$T$24,8,FALSE)</f>
        <v>0</v>
      </c>
      <c r="F401" s="571"/>
      <c r="G401" s="572"/>
      <c r="H401" s="583" t="str">
        <f>VLOOKUP(B391,'申込入力シート'!$B$5:$T$24,9,FALSE)&amp;" "&amp;VLOOKUP(B391,'申込入力シート'!$B$5:$T$24,10,FALSE)</f>
        <v> </v>
      </c>
      <c r="I401" s="584"/>
      <c r="J401" s="584"/>
      <c r="K401" s="584"/>
      <c r="L401" s="585"/>
      <c r="M401" s="583" t="str">
        <f>VLOOKUP(B391,'申込入力シート'!$B$5:$T$24,11,FALSE)&amp;" "&amp;VLOOKUP(B391,'申込入力シート'!$B$5:$T$24,12,FALSE)</f>
        <v> </v>
      </c>
      <c r="N401" s="584"/>
      <c r="O401" s="586"/>
    </row>
    <row r="402" spans="4:15" ht="19.5" customHeight="1">
      <c r="D402" s="593"/>
      <c r="E402" s="306" t="s">
        <v>214</v>
      </c>
      <c r="F402" s="302"/>
      <c r="G402" s="162"/>
      <c r="H402" s="299"/>
      <c r="I402" s="163"/>
      <c r="J402" s="163"/>
      <c r="K402" s="163"/>
      <c r="L402" s="163"/>
      <c r="M402" s="299"/>
      <c r="N402" s="163"/>
      <c r="O402" s="76"/>
    </row>
    <row r="403" spans="4:15" ht="18" customHeight="1">
      <c r="D403" s="593"/>
      <c r="E403" s="587" t="s">
        <v>208</v>
      </c>
      <c r="F403" s="308" t="s">
        <v>4</v>
      </c>
      <c r="G403" s="613"/>
      <c r="H403" s="614"/>
      <c r="I403" s="573" t="s">
        <v>206</v>
      </c>
      <c r="J403" s="573"/>
      <c r="K403" s="590"/>
      <c r="L403" s="591"/>
      <c r="M403" s="591"/>
      <c r="N403" s="591"/>
      <c r="O403" s="592"/>
    </row>
    <row r="404" spans="4:15" ht="18" customHeight="1">
      <c r="D404" s="593"/>
      <c r="E404" s="588"/>
      <c r="F404" s="307" t="s">
        <v>245</v>
      </c>
      <c r="G404" s="615"/>
      <c r="H404" s="616"/>
      <c r="I404" s="574" t="s">
        <v>207</v>
      </c>
      <c r="J404" s="574"/>
      <c r="K404" s="619"/>
      <c r="L404" s="620"/>
      <c r="M404" s="620"/>
      <c r="N404" s="620"/>
      <c r="O404" s="388" t="s">
        <v>244</v>
      </c>
    </row>
    <row r="405" spans="4:15" ht="18" customHeight="1">
      <c r="D405" s="593"/>
      <c r="E405" s="587" t="s">
        <v>205</v>
      </c>
      <c r="F405" s="308" t="s">
        <v>4</v>
      </c>
      <c r="G405" s="613"/>
      <c r="H405" s="614"/>
      <c r="I405" s="573" t="s">
        <v>206</v>
      </c>
      <c r="J405" s="573"/>
      <c r="K405" s="590"/>
      <c r="L405" s="591"/>
      <c r="M405" s="591"/>
      <c r="N405" s="591"/>
      <c r="O405" s="592"/>
    </row>
    <row r="406" spans="4:15" ht="18" customHeight="1" thickBot="1">
      <c r="D406" s="594"/>
      <c r="E406" s="589"/>
      <c r="F406" s="309" t="s">
        <v>245</v>
      </c>
      <c r="G406" s="617"/>
      <c r="H406" s="618"/>
      <c r="I406" s="612" t="s">
        <v>207</v>
      </c>
      <c r="J406" s="612"/>
      <c r="K406" s="621"/>
      <c r="L406" s="622"/>
      <c r="M406" s="622"/>
      <c r="N406" s="622"/>
      <c r="O406" s="389" t="s">
        <v>244</v>
      </c>
    </row>
    <row r="407" spans="4:15" ht="19.5" customHeight="1">
      <c r="D407" s="298"/>
      <c r="E407" s="299"/>
      <c r="F407" s="299"/>
      <c r="G407" s="311" t="s">
        <v>262</v>
      </c>
      <c r="H407" s="299"/>
      <c r="I407" s="299"/>
      <c r="J407" s="296"/>
      <c r="K407" s="300"/>
      <c r="L407" s="300"/>
      <c r="M407" s="300"/>
      <c r="N407" s="602" t="s">
        <v>194</v>
      </c>
      <c r="O407" s="602"/>
    </row>
    <row r="408" spans="4:15" ht="104.25" customHeight="1">
      <c r="D408" s="298"/>
      <c r="E408" s="299"/>
      <c r="F408" s="299"/>
      <c r="G408" s="299"/>
      <c r="H408" s="299"/>
      <c r="I408" s="299"/>
      <c r="J408" s="296"/>
      <c r="K408" s="300"/>
      <c r="L408" s="300"/>
      <c r="M408" s="300"/>
      <c r="N408" s="299"/>
      <c r="O408" s="299"/>
    </row>
    <row r="409" spans="2:15" ht="21" customHeight="1">
      <c r="B409" s="330">
        <v>12</v>
      </c>
      <c r="D409" s="601" t="s">
        <v>200</v>
      </c>
      <c r="E409" s="602"/>
      <c r="F409" s="602"/>
      <c r="G409" s="602"/>
      <c r="K409" s="289" t="s">
        <v>188</v>
      </c>
      <c r="L409" s="290"/>
      <c r="M409" s="291"/>
      <c r="N409" s="292"/>
      <c r="O409" s="288"/>
    </row>
    <row r="410" spans="2:15" ht="21" customHeight="1">
      <c r="B410" s="324" t="s">
        <v>246</v>
      </c>
      <c r="L410" s="293"/>
      <c r="M410" s="294"/>
      <c r="N410" s="295" t="s">
        <v>189</v>
      </c>
      <c r="O410" s="310" t="s">
        <v>210</v>
      </c>
    </row>
    <row r="411" spans="15:16" ht="6" customHeight="1" thickBot="1">
      <c r="O411" s="291"/>
      <c r="P411" s="296"/>
    </row>
    <row r="412" spans="4:17" ht="22.5">
      <c r="D412" s="328" t="s">
        <v>201</v>
      </c>
      <c r="E412" s="575" t="s">
        <v>190</v>
      </c>
      <c r="F412" s="576"/>
      <c r="G412" s="576"/>
      <c r="H412" s="576"/>
      <c r="I412" s="576"/>
      <c r="J412" s="576"/>
      <c r="K412" s="576"/>
      <c r="L412" s="576"/>
      <c r="M412" s="576"/>
      <c r="N412" s="576"/>
      <c r="O412" s="577"/>
      <c r="P412" s="297"/>
      <c r="Q412" s="297"/>
    </row>
    <row r="413" spans="2:15" ht="33.75" customHeight="1">
      <c r="B413" s="329" t="str">
        <f>IF(H413="()　","データなし","")</f>
        <v>データなし</v>
      </c>
      <c r="D413" s="303" t="s">
        <v>191</v>
      </c>
      <c r="E413" s="580" t="s">
        <v>195</v>
      </c>
      <c r="F413" s="581"/>
      <c r="G413" s="582"/>
      <c r="H413" s="578" t="str">
        <f>"("&amp;VLOOKUP(B409,'申込入力シート'!$B$5:$T$24,13,FALSE)&amp;")　"&amp;VLOOKUP(B409,'申込入力シート'!$B$5:$T$24,14,FALSE)</f>
        <v>()　</v>
      </c>
      <c r="I413" s="578"/>
      <c r="J413" s="578"/>
      <c r="K413" s="578"/>
      <c r="L413" s="578"/>
      <c r="M413" s="578"/>
      <c r="N413" s="578"/>
      <c r="O413" s="579"/>
    </row>
    <row r="414" spans="4:15" ht="15.75" customHeight="1">
      <c r="D414" s="553" t="s">
        <v>202</v>
      </c>
      <c r="E414" s="555">
        <f>VLOOKUP(B409,'申込入力シート'!$B$5:$T$24,2,FALSE)</f>
        <v>0</v>
      </c>
      <c r="F414" s="556"/>
      <c r="G414" s="557"/>
      <c r="H414" s="304" t="s">
        <v>3</v>
      </c>
      <c r="I414" s="561">
        <f>VLOOKUP(B409,'申込入力シート'!$B$5:$T$24,5,FALSE)</f>
        <v>0</v>
      </c>
      <c r="J414" s="562"/>
      <c r="K414" s="562"/>
      <c r="L414" s="562"/>
      <c r="M414" s="563"/>
      <c r="N414" s="567" t="s">
        <v>196</v>
      </c>
      <c r="O414" s="569" t="str">
        <f>VLOOKUP(B409,'申込入力シート'!$B$5:$T$24,4,FALSE)&amp;"年"</f>
        <v>年</v>
      </c>
    </row>
    <row r="415" spans="4:16" ht="37.5" customHeight="1">
      <c r="D415" s="554"/>
      <c r="E415" s="558"/>
      <c r="F415" s="559"/>
      <c r="G415" s="560"/>
      <c r="H415" s="305" t="s">
        <v>9</v>
      </c>
      <c r="I415" s="564">
        <f>VLOOKUP(B409,'申込入力シート'!$B$5:$T$24,3,FALSE)</f>
        <v>0</v>
      </c>
      <c r="J415" s="565"/>
      <c r="K415" s="565"/>
      <c r="L415" s="565"/>
      <c r="M415" s="566"/>
      <c r="N415" s="568"/>
      <c r="O415" s="570"/>
      <c r="P415" s="296"/>
    </row>
    <row r="416" spans="4:15" ht="13.5">
      <c r="D416" s="609" t="s">
        <v>193</v>
      </c>
      <c r="E416" s="603" t="s">
        <v>197</v>
      </c>
      <c r="F416" s="610"/>
      <c r="G416" s="611"/>
      <c r="H416" s="603" t="s">
        <v>198</v>
      </c>
      <c r="I416" s="604"/>
      <c r="J416" s="604"/>
      <c r="K416" s="604"/>
      <c r="L416" s="604"/>
      <c r="M416" s="604"/>
      <c r="N416" s="604"/>
      <c r="O416" s="605"/>
    </row>
    <row r="417" spans="4:15" ht="33.75" customHeight="1">
      <c r="D417" s="554"/>
      <c r="E417" s="595">
        <f>'学校情報入力シート'!$D$4</f>
        <v>0</v>
      </c>
      <c r="F417" s="596"/>
      <c r="G417" s="597"/>
      <c r="H417" s="606" t="str">
        <f>'学校情報入力シート'!$D$5&amp;"　"&amp;'学校情報入力シート'!$D$6</f>
        <v>　</v>
      </c>
      <c r="I417" s="607"/>
      <c r="J417" s="607"/>
      <c r="K417" s="607"/>
      <c r="L417" s="607"/>
      <c r="M417" s="607"/>
      <c r="N417" s="607"/>
      <c r="O417" s="608"/>
    </row>
    <row r="418" spans="4:15" ht="13.5">
      <c r="D418" s="553" t="s">
        <v>203</v>
      </c>
      <c r="E418" s="598" t="s">
        <v>209</v>
      </c>
      <c r="F418" s="598"/>
      <c r="G418" s="599"/>
      <c r="H418" s="598" t="s">
        <v>204</v>
      </c>
      <c r="I418" s="599"/>
      <c r="J418" s="599"/>
      <c r="K418" s="599"/>
      <c r="L418" s="599"/>
      <c r="M418" s="598" t="s">
        <v>199</v>
      </c>
      <c r="N418" s="599"/>
      <c r="O418" s="600"/>
    </row>
    <row r="419" spans="4:15" ht="33.75" customHeight="1" thickBot="1">
      <c r="D419" s="593"/>
      <c r="E419" s="571">
        <f>VLOOKUP(B409,'申込入力シート'!$B$5:$T$24,15,FALSE)</f>
        <v>0</v>
      </c>
      <c r="F419" s="571"/>
      <c r="G419" s="572"/>
      <c r="H419" s="583" t="str">
        <f>VLOOKUP(B409,'申込入力シート'!$B$5:$T$24,16,FALSE)&amp;" "&amp;VLOOKUP(B409,'申込入力シート'!$B$5:$T$24,17,FALSE)</f>
        <v> </v>
      </c>
      <c r="I419" s="584"/>
      <c r="J419" s="584"/>
      <c r="K419" s="584"/>
      <c r="L419" s="585"/>
      <c r="M419" s="583" t="str">
        <f>VLOOKUP(B409,'申込入力シート'!$B$5:$T$24,18,FALSE)&amp;" "&amp;VLOOKUP(B409,'申込入力シート'!$B$5:$T$24,19,FALSE)</f>
        <v> </v>
      </c>
      <c r="N419" s="584"/>
      <c r="O419" s="586"/>
    </row>
    <row r="420" spans="4:15" ht="19.5" customHeight="1">
      <c r="D420" s="593"/>
      <c r="E420" s="306" t="s">
        <v>214</v>
      </c>
      <c r="F420" s="302"/>
      <c r="G420" s="162"/>
      <c r="H420" s="299"/>
      <c r="I420" s="163"/>
      <c r="J420" s="163"/>
      <c r="K420" s="163"/>
      <c r="L420" s="163"/>
      <c r="M420" s="299"/>
      <c r="N420" s="163"/>
      <c r="O420" s="76"/>
    </row>
    <row r="421" spans="4:15" ht="18" customHeight="1">
      <c r="D421" s="593"/>
      <c r="E421" s="587" t="s">
        <v>208</v>
      </c>
      <c r="F421" s="308" t="s">
        <v>4</v>
      </c>
      <c r="G421" s="613"/>
      <c r="H421" s="614"/>
      <c r="I421" s="573" t="s">
        <v>206</v>
      </c>
      <c r="J421" s="573"/>
      <c r="K421" s="590"/>
      <c r="L421" s="591"/>
      <c r="M421" s="591"/>
      <c r="N421" s="591"/>
      <c r="O421" s="592"/>
    </row>
    <row r="422" spans="4:15" ht="18" customHeight="1">
      <c r="D422" s="593"/>
      <c r="E422" s="588"/>
      <c r="F422" s="307" t="s">
        <v>6</v>
      </c>
      <c r="G422" s="615"/>
      <c r="H422" s="616"/>
      <c r="I422" s="574" t="s">
        <v>207</v>
      </c>
      <c r="J422" s="574"/>
      <c r="K422" s="619"/>
      <c r="L422" s="620"/>
      <c r="M422" s="620"/>
      <c r="N422" s="620"/>
      <c r="O422" s="388" t="s">
        <v>244</v>
      </c>
    </row>
    <row r="423" spans="4:15" ht="18" customHeight="1">
      <c r="D423" s="593"/>
      <c r="E423" s="587" t="s">
        <v>205</v>
      </c>
      <c r="F423" s="308" t="s">
        <v>4</v>
      </c>
      <c r="G423" s="613"/>
      <c r="H423" s="614"/>
      <c r="I423" s="573" t="s">
        <v>206</v>
      </c>
      <c r="J423" s="573"/>
      <c r="K423" s="590"/>
      <c r="L423" s="591"/>
      <c r="M423" s="591"/>
      <c r="N423" s="591"/>
      <c r="O423" s="592"/>
    </row>
    <row r="424" spans="4:15" ht="18" customHeight="1" thickBot="1">
      <c r="D424" s="594"/>
      <c r="E424" s="589"/>
      <c r="F424" s="309" t="s">
        <v>6</v>
      </c>
      <c r="G424" s="617"/>
      <c r="H424" s="618"/>
      <c r="I424" s="612" t="s">
        <v>207</v>
      </c>
      <c r="J424" s="612"/>
      <c r="K424" s="621"/>
      <c r="L424" s="622"/>
      <c r="M424" s="622"/>
      <c r="N424" s="622"/>
      <c r="O424" s="389" t="s">
        <v>244</v>
      </c>
    </row>
    <row r="425" spans="4:15" ht="19.5" customHeight="1">
      <c r="D425" s="298"/>
      <c r="E425" s="299"/>
      <c r="F425" s="299"/>
      <c r="G425" s="311" t="s">
        <v>281</v>
      </c>
      <c r="H425" s="299"/>
      <c r="I425" s="299"/>
      <c r="J425" s="296"/>
      <c r="K425" s="300"/>
      <c r="L425" s="300"/>
      <c r="M425" s="300"/>
      <c r="N425" s="602" t="s">
        <v>194</v>
      </c>
      <c r="O425" s="602"/>
    </row>
    <row r="426" spans="2:15" ht="21" customHeight="1">
      <c r="B426" s="330">
        <v>13</v>
      </c>
      <c r="D426" s="601" t="s">
        <v>200</v>
      </c>
      <c r="E426" s="602"/>
      <c r="F426" s="602"/>
      <c r="G426" s="602"/>
      <c r="K426" s="289" t="s">
        <v>188</v>
      </c>
      <c r="L426" s="290"/>
      <c r="M426" s="291"/>
      <c r="N426" s="292"/>
      <c r="O426" s="288"/>
    </row>
    <row r="427" spans="2:15" ht="21" customHeight="1">
      <c r="B427" s="324" t="s">
        <v>248</v>
      </c>
      <c r="L427" s="293"/>
      <c r="M427" s="294"/>
      <c r="N427" s="295" t="s">
        <v>189</v>
      </c>
      <c r="O427" s="310" t="s">
        <v>210</v>
      </c>
    </row>
    <row r="428" spans="15:16" ht="6" customHeight="1" thickBot="1">
      <c r="O428" s="291"/>
      <c r="P428" s="296"/>
    </row>
    <row r="429" spans="4:17" ht="22.5">
      <c r="D429" s="328" t="s">
        <v>201</v>
      </c>
      <c r="E429" s="575" t="s">
        <v>190</v>
      </c>
      <c r="F429" s="576"/>
      <c r="G429" s="576"/>
      <c r="H429" s="576"/>
      <c r="I429" s="576"/>
      <c r="J429" s="576"/>
      <c r="K429" s="576"/>
      <c r="L429" s="576"/>
      <c r="M429" s="576"/>
      <c r="N429" s="576"/>
      <c r="O429" s="577"/>
      <c r="P429" s="297"/>
      <c r="Q429" s="297"/>
    </row>
    <row r="430" spans="2:15" ht="33.75" customHeight="1">
      <c r="B430" s="329" t="str">
        <f>IF(H430="()　","データなし","")</f>
        <v>データなし</v>
      </c>
      <c r="D430" s="303" t="s">
        <v>191</v>
      </c>
      <c r="E430" s="580" t="s">
        <v>195</v>
      </c>
      <c r="F430" s="581"/>
      <c r="G430" s="582"/>
      <c r="H430" s="578" t="str">
        <f>"("&amp;VLOOKUP(B426,'申込入力シート'!$B$5:$T$24,6,FALSE)&amp;")　"&amp;VLOOKUP(B426,'申込入力シート'!$B$5:$T$24,7,FALSE)</f>
        <v>()　</v>
      </c>
      <c r="I430" s="578"/>
      <c r="J430" s="578"/>
      <c r="K430" s="578"/>
      <c r="L430" s="578"/>
      <c r="M430" s="578"/>
      <c r="N430" s="578"/>
      <c r="O430" s="579"/>
    </row>
    <row r="431" spans="4:15" ht="15.75" customHeight="1">
      <c r="D431" s="553" t="s">
        <v>202</v>
      </c>
      <c r="E431" s="555">
        <f>VLOOKUP(B426,'申込入力シート'!$B$5:$T$24,2,FALSE)</f>
        <v>0</v>
      </c>
      <c r="F431" s="556"/>
      <c r="G431" s="557"/>
      <c r="H431" s="304" t="s">
        <v>3</v>
      </c>
      <c r="I431" s="561">
        <f>VLOOKUP(B426,'申込入力シート'!$B$5:$T$24,5,FALSE)</f>
        <v>0</v>
      </c>
      <c r="J431" s="562"/>
      <c r="K431" s="562"/>
      <c r="L431" s="562"/>
      <c r="M431" s="563"/>
      <c r="N431" s="567" t="s">
        <v>196</v>
      </c>
      <c r="O431" s="569" t="str">
        <f>VLOOKUP(B426,'申込入力シート'!$B$5:$T$24,4,FALSE)&amp;"年"</f>
        <v>年</v>
      </c>
    </row>
    <row r="432" spans="4:16" ht="37.5" customHeight="1">
      <c r="D432" s="554"/>
      <c r="E432" s="558"/>
      <c r="F432" s="559"/>
      <c r="G432" s="560"/>
      <c r="H432" s="305" t="s">
        <v>9</v>
      </c>
      <c r="I432" s="564">
        <f>VLOOKUP(B426,'申込入力シート'!$B$5:$T$24,3,FALSE)</f>
        <v>0</v>
      </c>
      <c r="J432" s="565"/>
      <c r="K432" s="565"/>
      <c r="L432" s="565"/>
      <c r="M432" s="566"/>
      <c r="N432" s="568"/>
      <c r="O432" s="570"/>
      <c r="P432" s="296"/>
    </row>
    <row r="433" spans="4:15" ht="13.5">
      <c r="D433" s="609" t="s">
        <v>193</v>
      </c>
      <c r="E433" s="603" t="s">
        <v>197</v>
      </c>
      <c r="F433" s="610"/>
      <c r="G433" s="611"/>
      <c r="H433" s="603" t="s">
        <v>198</v>
      </c>
      <c r="I433" s="604"/>
      <c r="J433" s="604"/>
      <c r="K433" s="604"/>
      <c r="L433" s="604"/>
      <c r="M433" s="604"/>
      <c r="N433" s="604"/>
      <c r="O433" s="605"/>
    </row>
    <row r="434" spans="4:15" ht="33.75" customHeight="1">
      <c r="D434" s="554"/>
      <c r="E434" s="595">
        <f>'学校情報入力シート'!$D$4</f>
        <v>0</v>
      </c>
      <c r="F434" s="596"/>
      <c r="G434" s="597"/>
      <c r="H434" s="606" t="str">
        <f>'学校情報入力シート'!$D$5&amp;"　"&amp;'学校情報入力シート'!$D$6</f>
        <v>　</v>
      </c>
      <c r="I434" s="607"/>
      <c r="J434" s="607"/>
      <c r="K434" s="607"/>
      <c r="L434" s="607"/>
      <c r="M434" s="607"/>
      <c r="N434" s="607"/>
      <c r="O434" s="608"/>
    </row>
    <row r="435" spans="4:15" ht="13.5">
      <c r="D435" s="553" t="s">
        <v>203</v>
      </c>
      <c r="E435" s="598" t="s">
        <v>209</v>
      </c>
      <c r="F435" s="598"/>
      <c r="G435" s="599"/>
      <c r="H435" s="598" t="s">
        <v>204</v>
      </c>
      <c r="I435" s="599"/>
      <c r="J435" s="599"/>
      <c r="K435" s="599"/>
      <c r="L435" s="599"/>
      <c r="M435" s="598" t="s">
        <v>199</v>
      </c>
      <c r="N435" s="599"/>
      <c r="O435" s="600"/>
    </row>
    <row r="436" spans="4:15" ht="33.75" customHeight="1" thickBot="1">
      <c r="D436" s="593"/>
      <c r="E436" s="571">
        <f>VLOOKUP(B426,'申込入力シート'!$B$5:$T$24,8,FALSE)</f>
        <v>0</v>
      </c>
      <c r="F436" s="571"/>
      <c r="G436" s="572"/>
      <c r="H436" s="583" t="str">
        <f>VLOOKUP(B426,'申込入力シート'!$B$5:$T$24,9,FALSE)&amp;" "&amp;VLOOKUP(B426,'申込入力シート'!$B$5:$T$24,10,FALSE)</f>
        <v> </v>
      </c>
      <c r="I436" s="584"/>
      <c r="J436" s="584"/>
      <c r="K436" s="584"/>
      <c r="L436" s="585"/>
      <c r="M436" s="583" t="str">
        <f>VLOOKUP(B426,'申込入力シート'!$B$5:$T$24,11,FALSE)&amp;" "&amp;VLOOKUP(B426,'申込入力シート'!$B$5:$T$24,12,FALSE)</f>
        <v> </v>
      </c>
      <c r="N436" s="584"/>
      <c r="O436" s="586"/>
    </row>
    <row r="437" spans="4:15" ht="19.5" customHeight="1">
      <c r="D437" s="593"/>
      <c r="E437" s="306" t="s">
        <v>214</v>
      </c>
      <c r="F437" s="302"/>
      <c r="G437" s="162"/>
      <c r="H437" s="299"/>
      <c r="I437" s="163"/>
      <c r="J437" s="163"/>
      <c r="K437" s="163"/>
      <c r="L437" s="163"/>
      <c r="M437" s="299"/>
      <c r="N437" s="163"/>
      <c r="O437" s="76"/>
    </row>
    <row r="438" spans="4:15" ht="18" customHeight="1">
      <c r="D438" s="593"/>
      <c r="E438" s="587" t="s">
        <v>208</v>
      </c>
      <c r="F438" s="308" t="s">
        <v>4</v>
      </c>
      <c r="G438" s="613"/>
      <c r="H438" s="614"/>
      <c r="I438" s="573" t="s">
        <v>206</v>
      </c>
      <c r="J438" s="573"/>
      <c r="K438" s="590"/>
      <c r="L438" s="591"/>
      <c r="M438" s="591"/>
      <c r="N438" s="591"/>
      <c r="O438" s="592"/>
    </row>
    <row r="439" spans="4:15" ht="18" customHeight="1">
      <c r="D439" s="593"/>
      <c r="E439" s="588"/>
      <c r="F439" s="307" t="s">
        <v>245</v>
      </c>
      <c r="G439" s="615"/>
      <c r="H439" s="616"/>
      <c r="I439" s="574" t="s">
        <v>207</v>
      </c>
      <c r="J439" s="574"/>
      <c r="K439" s="619"/>
      <c r="L439" s="620"/>
      <c r="M439" s="620"/>
      <c r="N439" s="620"/>
      <c r="O439" s="388" t="s">
        <v>244</v>
      </c>
    </row>
    <row r="440" spans="4:15" ht="18" customHeight="1">
      <c r="D440" s="593"/>
      <c r="E440" s="587" t="s">
        <v>205</v>
      </c>
      <c r="F440" s="308" t="s">
        <v>4</v>
      </c>
      <c r="G440" s="613"/>
      <c r="H440" s="614"/>
      <c r="I440" s="573" t="s">
        <v>206</v>
      </c>
      <c r="J440" s="573"/>
      <c r="K440" s="590"/>
      <c r="L440" s="591"/>
      <c r="M440" s="591"/>
      <c r="N440" s="591"/>
      <c r="O440" s="592"/>
    </row>
    <row r="441" spans="4:15" ht="18" customHeight="1" thickBot="1">
      <c r="D441" s="594"/>
      <c r="E441" s="589"/>
      <c r="F441" s="309" t="s">
        <v>245</v>
      </c>
      <c r="G441" s="617"/>
      <c r="H441" s="618"/>
      <c r="I441" s="612" t="s">
        <v>207</v>
      </c>
      <c r="J441" s="612"/>
      <c r="K441" s="621"/>
      <c r="L441" s="622"/>
      <c r="M441" s="622"/>
      <c r="N441" s="622"/>
      <c r="O441" s="389" t="s">
        <v>244</v>
      </c>
    </row>
    <row r="442" spans="4:15" ht="19.5" customHeight="1">
      <c r="D442" s="298"/>
      <c r="E442" s="299"/>
      <c r="F442" s="299"/>
      <c r="G442" s="311" t="s">
        <v>263</v>
      </c>
      <c r="H442" s="299"/>
      <c r="I442" s="299"/>
      <c r="J442" s="296"/>
      <c r="K442" s="300"/>
      <c r="L442" s="300"/>
      <c r="M442" s="300"/>
      <c r="N442" s="602" t="s">
        <v>194</v>
      </c>
      <c r="O442" s="602"/>
    </row>
    <row r="443" spans="4:15" ht="104.25" customHeight="1">
      <c r="D443" s="298"/>
      <c r="E443" s="299"/>
      <c r="F443" s="299"/>
      <c r="G443" s="299"/>
      <c r="H443" s="299"/>
      <c r="I443" s="299"/>
      <c r="J443" s="296"/>
      <c r="K443" s="300"/>
      <c r="L443" s="300"/>
      <c r="M443" s="300"/>
      <c r="N443" s="299"/>
      <c r="O443" s="299"/>
    </row>
    <row r="444" spans="2:15" ht="21" customHeight="1">
      <c r="B444" s="330">
        <v>13</v>
      </c>
      <c r="D444" s="601" t="s">
        <v>200</v>
      </c>
      <c r="E444" s="602"/>
      <c r="F444" s="602"/>
      <c r="G444" s="602"/>
      <c r="K444" s="289" t="s">
        <v>188</v>
      </c>
      <c r="L444" s="290"/>
      <c r="M444" s="291"/>
      <c r="N444" s="292"/>
      <c r="O444" s="288"/>
    </row>
    <row r="445" spans="2:15" ht="21" customHeight="1">
      <c r="B445" s="324" t="s">
        <v>246</v>
      </c>
      <c r="L445" s="293"/>
      <c r="M445" s="294"/>
      <c r="N445" s="295" t="s">
        <v>189</v>
      </c>
      <c r="O445" s="310" t="s">
        <v>210</v>
      </c>
    </row>
    <row r="446" spans="15:16" ht="6" customHeight="1" thickBot="1">
      <c r="O446" s="291"/>
      <c r="P446" s="296"/>
    </row>
    <row r="447" spans="4:17" ht="22.5">
      <c r="D447" s="328" t="s">
        <v>201</v>
      </c>
      <c r="E447" s="575" t="s">
        <v>190</v>
      </c>
      <c r="F447" s="576"/>
      <c r="G447" s="576"/>
      <c r="H447" s="576"/>
      <c r="I447" s="576"/>
      <c r="J447" s="576"/>
      <c r="K447" s="576"/>
      <c r="L447" s="576"/>
      <c r="M447" s="576"/>
      <c r="N447" s="576"/>
      <c r="O447" s="577"/>
      <c r="P447" s="297"/>
      <c r="Q447" s="297"/>
    </row>
    <row r="448" spans="2:15" ht="33.75" customHeight="1">
      <c r="B448" s="329" t="str">
        <f>IF(H448="()　","データなし","")</f>
        <v>データなし</v>
      </c>
      <c r="D448" s="303" t="s">
        <v>191</v>
      </c>
      <c r="E448" s="580" t="s">
        <v>195</v>
      </c>
      <c r="F448" s="581"/>
      <c r="G448" s="582"/>
      <c r="H448" s="578" t="str">
        <f>"("&amp;VLOOKUP(B444,'申込入力シート'!$B$5:$T$24,13,FALSE)&amp;")　"&amp;VLOOKUP(B444,'申込入力シート'!$B$5:$T$24,14,FALSE)</f>
        <v>()　</v>
      </c>
      <c r="I448" s="578"/>
      <c r="J448" s="578"/>
      <c r="K448" s="578"/>
      <c r="L448" s="578"/>
      <c r="M448" s="578"/>
      <c r="N448" s="578"/>
      <c r="O448" s="579"/>
    </row>
    <row r="449" spans="4:15" ht="15.75" customHeight="1">
      <c r="D449" s="553" t="s">
        <v>202</v>
      </c>
      <c r="E449" s="555">
        <f>VLOOKUP(B444,'申込入力シート'!$B$5:$T$24,2,FALSE)</f>
        <v>0</v>
      </c>
      <c r="F449" s="556"/>
      <c r="G449" s="557"/>
      <c r="H449" s="304" t="s">
        <v>3</v>
      </c>
      <c r="I449" s="561">
        <f>VLOOKUP(B444,'申込入力シート'!$B$5:$T$24,5,FALSE)</f>
        <v>0</v>
      </c>
      <c r="J449" s="562"/>
      <c r="K449" s="562"/>
      <c r="L449" s="562"/>
      <c r="M449" s="563"/>
      <c r="N449" s="567" t="s">
        <v>196</v>
      </c>
      <c r="O449" s="569" t="str">
        <f>VLOOKUP(B444,'申込入力シート'!$B$5:$T$24,4,FALSE)&amp;"年"</f>
        <v>年</v>
      </c>
    </row>
    <row r="450" spans="4:16" ht="37.5" customHeight="1">
      <c r="D450" s="554"/>
      <c r="E450" s="558"/>
      <c r="F450" s="559"/>
      <c r="G450" s="560"/>
      <c r="H450" s="305" t="s">
        <v>9</v>
      </c>
      <c r="I450" s="564">
        <f>VLOOKUP(B444,'申込入力シート'!$B$5:$T$24,3,FALSE)</f>
        <v>0</v>
      </c>
      <c r="J450" s="565"/>
      <c r="K450" s="565"/>
      <c r="L450" s="565"/>
      <c r="M450" s="566"/>
      <c r="N450" s="568"/>
      <c r="O450" s="570"/>
      <c r="P450" s="296"/>
    </row>
    <row r="451" spans="4:15" ht="13.5">
      <c r="D451" s="609" t="s">
        <v>193</v>
      </c>
      <c r="E451" s="603" t="s">
        <v>197</v>
      </c>
      <c r="F451" s="610"/>
      <c r="G451" s="611"/>
      <c r="H451" s="603" t="s">
        <v>198</v>
      </c>
      <c r="I451" s="604"/>
      <c r="J451" s="604"/>
      <c r="K451" s="604"/>
      <c r="L451" s="604"/>
      <c r="M451" s="604"/>
      <c r="N451" s="604"/>
      <c r="O451" s="605"/>
    </row>
    <row r="452" spans="4:15" ht="33.75" customHeight="1">
      <c r="D452" s="554"/>
      <c r="E452" s="595">
        <f>'学校情報入力シート'!$D$4</f>
        <v>0</v>
      </c>
      <c r="F452" s="596"/>
      <c r="G452" s="597"/>
      <c r="H452" s="606" t="str">
        <f>'学校情報入力シート'!$D$5&amp;"　"&amp;'学校情報入力シート'!$D$6</f>
        <v>　</v>
      </c>
      <c r="I452" s="607"/>
      <c r="J452" s="607"/>
      <c r="K452" s="607"/>
      <c r="L452" s="607"/>
      <c r="M452" s="607"/>
      <c r="N452" s="607"/>
      <c r="O452" s="608"/>
    </row>
    <row r="453" spans="4:15" ht="13.5">
      <c r="D453" s="553" t="s">
        <v>203</v>
      </c>
      <c r="E453" s="598" t="s">
        <v>209</v>
      </c>
      <c r="F453" s="598"/>
      <c r="G453" s="599"/>
      <c r="H453" s="598" t="s">
        <v>204</v>
      </c>
      <c r="I453" s="599"/>
      <c r="J453" s="599"/>
      <c r="K453" s="599"/>
      <c r="L453" s="599"/>
      <c r="M453" s="598" t="s">
        <v>199</v>
      </c>
      <c r="N453" s="599"/>
      <c r="O453" s="600"/>
    </row>
    <row r="454" spans="4:15" ht="33.75" customHeight="1" thickBot="1">
      <c r="D454" s="593"/>
      <c r="E454" s="571">
        <f>VLOOKUP(B444,'申込入力シート'!$B$5:$T$24,15,FALSE)</f>
        <v>0</v>
      </c>
      <c r="F454" s="571"/>
      <c r="G454" s="572"/>
      <c r="H454" s="583" t="str">
        <f>VLOOKUP(B444,'申込入力シート'!$B$5:$T$24,16,FALSE)&amp;" "&amp;VLOOKUP(B444,'申込入力シート'!$B$5:$T$24,17,FALSE)</f>
        <v> </v>
      </c>
      <c r="I454" s="584"/>
      <c r="J454" s="584"/>
      <c r="K454" s="584"/>
      <c r="L454" s="585"/>
      <c r="M454" s="583" t="str">
        <f>VLOOKUP(B444,'申込入力シート'!$B$5:$T$24,18,FALSE)&amp;" "&amp;VLOOKUP(B444,'申込入力シート'!$B$5:$T$24,19,FALSE)</f>
        <v> </v>
      </c>
      <c r="N454" s="584"/>
      <c r="O454" s="586"/>
    </row>
    <row r="455" spans="4:15" ht="19.5" customHeight="1">
      <c r="D455" s="593"/>
      <c r="E455" s="306" t="s">
        <v>214</v>
      </c>
      <c r="F455" s="302"/>
      <c r="G455" s="162"/>
      <c r="H455" s="299"/>
      <c r="I455" s="163"/>
      <c r="J455" s="163"/>
      <c r="K455" s="163"/>
      <c r="L455" s="163"/>
      <c r="M455" s="299"/>
      <c r="N455" s="163"/>
      <c r="O455" s="76"/>
    </row>
    <row r="456" spans="4:15" ht="18" customHeight="1">
      <c r="D456" s="593"/>
      <c r="E456" s="587" t="s">
        <v>208</v>
      </c>
      <c r="F456" s="308" t="s">
        <v>4</v>
      </c>
      <c r="G456" s="613"/>
      <c r="H456" s="614"/>
      <c r="I456" s="573" t="s">
        <v>206</v>
      </c>
      <c r="J456" s="573"/>
      <c r="K456" s="590"/>
      <c r="L456" s="591"/>
      <c r="M456" s="591"/>
      <c r="N456" s="591"/>
      <c r="O456" s="592"/>
    </row>
    <row r="457" spans="4:15" ht="18" customHeight="1">
      <c r="D457" s="593"/>
      <c r="E457" s="588"/>
      <c r="F457" s="307" t="s">
        <v>6</v>
      </c>
      <c r="G457" s="615"/>
      <c r="H457" s="616"/>
      <c r="I457" s="574" t="s">
        <v>207</v>
      </c>
      <c r="J457" s="574"/>
      <c r="K457" s="619"/>
      <c r="L457" s="620"/>
      <c r="M457" s="620"/>
      <c r="N457" s="620"/>
      <c r="O457" s="388" t="s">
        <v>244</v>
      </c>
    </row>
    <row r="458" spans="4:15" ht="18" customHeight="1">
      <c r="D458" s="593"/>
      <c r="E458" s="587" t="s">
        <v>205</v>
      </c>
      <c r="F458" s="308" t="s">
        <v>4</v>
      </c>
      <c r="G458" s="613"/>
      <c r="H458" s="614"/>
      <c r="I458" s="573" t="s">
        <v>206</v>
      </c>
      <c r="J458" s="573"/>
      <c r="K458" s="590"/>
      <c r="L458" s="591"/>
      <c r="M458" s="591"/>
      <c r="N458" s="591"/>
      <c r="O458" s="592"/>
    </row>
    <row r="459" spans="4:15" ht="18" customHeight="1" thickBot="1">
      <c r="D459" s="594"/>
      <c r="E459" s="589"/>
      <c r="F459" s="309" t="s">
        <v>6</v>
      </c>
      <c r="G459" s="617"/>
      <c r="H459" s="618"/>
      <c r="I459" s="612" t="s">
        <v>207</v>
      </c>
      <c r="J459" s="612"/>
      <c r="K459" s="621"/>
      <c r="L459" s="622"/>
      <c r="M459" s="622"/>
      <c r="N459" s="622"/>
      <c r="O459" s="389" t="s">
        <v>244</v>
      </c>
    </row>
    <row r="460" spans="4:15" ht="19.5" customHeight="1">
      <c r="D460" s="298"/>
      <c r="E460" s="299"/>
      <c r="F460" s="299"/>
      <c r="G460" s="311" t="s">
        <v>282</v>
      </c>
      <c r="H460" s="299"/>
      <c r="I460" s="299"/>
      <c r="J460" s="296"/>
      <c r="K460" s="300"/>
      <c r="L460" s="300"/>
      <c r="M460" s="300"/>
      <c r="N460" s="602" t="s">
        <v>194</v>
      </c>
      <c r="O460" s="602"/>
    </row>
    <row r="461" spans="2:15" ht="21" customHeight="1">
      <c r="B461" s="330">
        <v>14</v>
      </c>
      <c r="D461" s="601" t="s">
        <v>200</v>
      </c>
      <c r="E461" s="602"/>
      <c r="F461" s="602"/>
      <c r="G461" s="602"/>
      <c r="K461" s="289" t="s">
        <v>188</v>
      </c>
      <c r="L461" s="290"/>
      <c r="M461" s="291"/>
      <c r="N461" s="292"/>
      <c r="O461" s="288"/>
    </row>
    <row r="462" spans="2:15" ht="21" customHeight="1">
      <c r="B462" s="324" t="s">
        <v>248</v>
      </c>
      <c r="L462" s="293"/>
      <c r="M462" s="294"/>
      <c r="N462" s="295" t="s">
        <v>189</v>
      </c>
      <c r="O462" s="310" t="s">
        <v>210</v>
      </c>
    </row>
    <row r="463" spans="15:16" ht="6" customHeight="1" thickBot="1">
      <c r="O463" s="291"/>
      <c r="P463" s="296"/>
    </row>
    <row r="464" spans="4:17" ht="22.5">
      <c r="D464" s="328" t="s">
        <v>201</v>
      </c>
      <c r="E464" s="575" t="s">
        <v>190</v>
      </c>
      <c r="F464" s="576"/>
      <c r="G464" s="576"/>
      <c r="H464" s="576"/>
      <c r="I464" s="576"/>
      <c r="J464" s="576"/>
      <c r="K464" s="576"/>
      <c r="L464" s="576"/>
      <c r="M464" s="576"/>
      <c r="N464" s="576"/>
      <c r="O464" s="577"/>
      <c r="P464" s="297"/>
      <c r="Q464" s="297"/>
    </row>
    <row r="465" spans="2:15" ht="33.75" customHeight="1">
      <c r="B465" s="329" t="str">
        <f>IF(H465="()　","データなし","")</f>
        <v>データなし</v>
      </c>
      <c r="D465" s="303" t="s">
        <v>191</v>
      </c>
      <c r="E465" s="580" t="s">
        <v>195</v>
      </c>
      <c r="F465" s="581"/>
      <c r="G465" s="582"/>
      <c r="H465" s="578" t="str">
        <f>"("&amp;VLOOKUP(B461,'申込入力シート'!$B$5:$T$24,6,FALSE)&amp;")　"&amp;VLOOKUP(B461,'申込入力シート'!$B$5:$T$24,7,FALSE)</f>
        <v>()　</v>
      </c>
      <c r="I465" s="578"/>
      <c r="J465" s="578"/>
      <c r="K465" s="578"/>
      <c r="L465" s="578"/>
      <c r="M465" s="578"/>
      <c r="N465" s="578"/>
      <c r="O465" s="579"/>
    </row>
    <row r="466" spans="4:15" ht="15.75" customHeight="1">
      <c r="D466" s="553" t="s">
        <v>202</v>
      </c>
      <c r="E466" s="555">
        <f>VLOOKUP(B461,'申込入力シート'!$B$5:$T$24,2,FALSE)</f>
        <v>0</v>
      </c>
      <c r="F466" s="556"/>
      <c r="G466" s="557"/>
      <c r="H466" s="304" t="s">
        <v>3</v>
      </c>
      <c r="I466" s="561">
        <f>VLOOKUP(B461,'申込入力シート'!$B$5:$T$24,5,FALSE)</f>
        <v>0</v>
      </c>
      <c r="J466" s="562"/>
      <c r="K466" s="562"/>
      <c r="L466" s="562"/>
      <c r="M466" s="563"/>
      <c r="N466" s="567" t="s">
        <v>196</v>
      </c>
      <c r="O466" s="569" t="str">
        <f>VLOOKUP(B461,'申込入力シート'!$B$5:$T$24,4,FALSE)&amp;"年"</f>
        <v>年</v>
      </c>
    </row>
    <row r="467" spans="4:16" ht="37.5" customHeight="1">
      <c r="D467" s="554"/>
      <c r="E467" s="558"/>
      <c r="F467" s="559"/>
      <c r="G467" s="560"/>
      <c r="H467" s="305" t="s">
        <v>9</v>
      </c>
      <c r="I467" s="564">
        <f>VLOOKUP(B461,'申込入力シート'!$B$5:$T$24,3,FALSE)</f>
        <v>0</v>
      </c>
      <c r="J467" s="565"/>
      <c r="K467" s="565"/>
      <c r="L467" s="565"/>
      <c r="M467" s="566"/>
      <c r="N467" s="568"/>
      <c r="O467" s="570"/>
      <c r="P467" s="296"/>
    </row>
    <row r="468" spans="4:15" ht="13.5">
      <c r="D468" s="609" t="s">
        <v>193</v>
      </c>
      <c r="E468" s="603" t="s">
        <v>197</v>
      </c>
      <c r="F468" s="610"/>
      <c r="G468" s="611"/>
      <c r="H468" s="603" t="s">
        <v>198</v>
      </c>
      <c r="I468" s="604"/>
      <c r="J468" s="604"/>
      <c r="K468" s="604"/>
      <c r="L468" s="604"/>
      <c r="M468" s="604"/>
      <c r="N468" s="604"/>
      <c r="O468" s="605"/>
    </row>
    <row r="469" spans="4:15" ht="33.75" customHeight="1">
      <c r="D469" s="554"/>
      <c r="E469" s="595">
        <f>'学校情報入力シート'!$D$4</f>
        <v>0</v>
      </c>
      <c r="F469" s="596"/>
      <c r="G469" s="597"/>
      <c r="H469" s="606" t="str">
        <f>'学校情報入力シート'!$D$5&amp;"　"&amp;'学校情報入力シート'!$D$6</f>
        <v>　</v>
      </c>
      <c r="I469" s="607"/>
      <c r="J469" s="607"/>
      <c r="K469" s="607"/>
      <c r="L469" s="607"/>
      <c r="M469" s="607"/>
      <c r="N469" s="607"/>
      <c r="O469" s="608"/>
    </row>
    <row r="470" spans="4:15" ht="13.5">
      <c r="D470" s="553" t="s">
        <v>203</v>
      </c>
      <c r="E470" s="598" t="s">
        <v>209</v>
      </c>
      <c r="F470" s="598"/>
      <c r="G470" s="599"/>
      <c r="H470" s="598" t="s">
        <v>204</v>
      </c>
      <c r="I470" s="599"/>
      <c r="J470" s="599"/>
      <c r="K470" s="599"/>
      <c r="L470" s="599"/>
      <c r="M470" s="598" t="s">
        <v>199</v>
      </c>
      <c r="N470" s="599"/>
      <c r="O470" s="600"/>
    </row>
    <row r="471" spans="4:15" ht="33.75" customHeight="1" thickBot="1">
      <c r="D471" s="593"/>
      <c r="E471" s="571">
        <f>VLOOKUP(B461,'申込入力シート'!$B$5:$T$24,8,FALSE)</f>
        <v>0</v>
      </c>
      <c r="F471" s="571"/>
      <c r="G471" s="572"/>
      <c r="H471" s="583" t="str">
        <f>VLOOKUP(B461,'申込入力シート'!$B$5:$T$24,9,FALSE)&amp;" "&amp;VLOOKUP(B461,'申込入力シート'!$B$5:$T$24,10,FALSE)</f>
        <v> </v>
      </c>
      <c r="I471" s="584"/>
      <c r="J471" s="584"/>
      <c r="K471" s="584"/>
      <c r="L471" s="585"/>
      <c r="M471" s="583" t="str">
        <f>VLOOKUP(B461,'申込入力シート'!$B$5:$T$24,11,FALSE)&amp;" "&amp;VLOOKUP(B461,'申込入力シート'!$B$5:$T$24,12,FALSE)</f>
        <v> </v>
      </c>
      <c r="N471" s="584"/>
      <c r="O471" s="586"/>
    </row>
    <row r="472" spans="4:15" ht="19.5" customHeight="1">
      <c r="D472" s="593"/>
      <c r="E472" s="306" t="s">
        <v>214</v>
      </c>
      <c r="F472" s="302"/>
      <c r="G472" s="162"/>
      <c r="H472" s="299"/>
      <c r="I472" s="163"/>
      <c r="J472" s="163"/>
      <c r="K472" s="163"/>
      <c r="L472" s="163"/>
      <c r="M472" s="299"/>
      <c r="N472" s="163"/>
      <c r="O472" s="76"/>
    </row>
    <row r="473" spans="4:15" ht="18" customHeight="1">
      <c r="D473" s="593"/>
      <c r="E473" s="587" t="s">
        <v>208</v>
      </c>
      <c r="F473" s="308" t="s">
        <v>4</v>
      </c>
      <c r="G473" s="613"/>
      <c r="H473" s="614"/>
      <c r="I473" s="573" t="s">
        <v>206</v>
      </c>
      <c r="J473" s="573"/>
      <c r="K473" s="590"/>
      <c r="L473" s="591"/>
      <c r="M473" s="591"/>
      <c r="N473" s="591"/>
      <c r="O473" s="592"/>
    </row>
    <row r="474" spans="4:15" ht="18" customHeight="1">
      <c r="D474" s="593"/>
      <c r="E474" s="588"/>
      <c r="F474" s="307" t="s">
        <v>245</v>
      </c>
      <c r="G474" s="615"/>
      <c r="H474" s="616"/>
      <c r="I474" s="574" t="s">
        <v>207</v>
      </c>
      <c r="J474" s="574"/>
      <c r="K474" s="619"/>
      <c r="L474" s="620"/>
      <c r="M474" s="620"/>
      <c r="N474" s="620"/>
      <c r="O474" s="388" t="s">
        <v>244</v>
      </c>
    </row>
    <row r="475" spans="4:15" ht="18" customHeight="1">
      <c r="D475" s="593"/>
      <c r="E475" s="587" t="s">
        <v>205</v>
      </c>
      <c r="F475" s="308" t="s">
        <v>4</v>
      </c>
      <c r="G475" s="613"/>
      <c r="H475" s="614"/>
      <c r="I475" s="573" t="s">
        <v>206</v>
      </c>
      <c r="J475" s="573"/>
      <c r="K475" s="590"/>
      <c r="L475" s="591"/>
      <c r="M475" s="591"/>
      <c r="N475" s="591"/>
      <c r="O475" s="592"/>
    </row>
    <row r="476" spans="4:15" ht="18" customHeight="1" thickBot="1">
      <c r="D476" s="594"/>
      <c r="E476" s="589"/>
      <c r="F476" s="309" t="s">
        <v>245</v>
      </c>
      <c r="G476" s="617"/>
      <c r="H476" s="618"/>
      <c r="I476" s="612" t="s">
        <v>207</v>
      </c>
      <c r="J476" s="612"/>
      <c r="K476" s="621"/>
      <c r="L476" s="622"/>
      <c r="M476" s="622"/>
      <c r="N476" s="622"/>
      <c r="O476" s="389" t="s">
        <v>244</v>
      </c>
    </row>
    <row r="477" spans="4:15" ht="19.5" customHeight="1">
      <c r="D477" s="298"/>
      <c r="E477" s="299"/>
      <c r="F477" s="299"/>
      <c r="G477" s="311" t="s">
        <v>264</v>
      </c>
      <c r="H477" s="299"/>
      <c r="I477" s="299"/>
      <c r="J477" s="296"/>
      <c r="K477" s="300"/>
      <c r="L477" s="300"/>
      <c r="M477" s="300"/>
      <c r="N477" s="602" t="s">
        <v>194</v>
      </c>
      <c r="O477" s="602"/>
    </row>
    <row r="478" spans="4:15" ht="104.25" customHeight="1">
      <c r="D478" s="298"/>
      <c r="E478" s="299"/>
      <c r="F478" s="299"/>
      <c r="G478" s="299"/>
      <c r="H478" s="299"/>
      <c r="I478" s="299"/>
      <c r="J478" s="296"/>
      <c r="K478" s="300"/>
      <c r="L478" s="300"/>
      <c r="M478" s="300"/>
      <c r="N478" s="299"/>
      <c r="O478" s="299"/>
    </row>
    <row r="479" spans="2:15" ht="21" customHeight="1">
      <c r="B479" s="330">
        <v>14</v>
      </c>
      <c r="D479" s="601" t="s">
        <v>200</v>
      </c>
      <c r="E479" s="602"/>
      <c r="F479" s="602"/>
      <c r="G479" s="602"/>
      <c r="K479" s="289" t="s">
        <v>188</v>
      </c>
      <c r="L479" s="290"/>
      <c r="M479" s="291"/>
      <c r="N479" s="292"/>
      <c r="O479" s="288"/>
    </row>
    <row r="480" spans="2:15" ht="21" customHeight="1">
      <c r="B480" s="324" t="s">
        <v>246</v>
      </c>
      <c r="L480" s="293"/>
      <c r="M480" s="294"/>
      <c r="N480" s="295" t="s">
        <v>189</v>
      </c>
      <c r="O480" s="310" t="s">
        <v>210</v>
      </c>
    </row>
    <row r="481" spans="15:16" ht="6" customHeight="1" thickBot="1">
      <c r="O481" s="291"/>
      <c r="P481" s="296"/>
    </row>
    <row r="482" spans="4:17" ht="22.5">
      <c r="D482" s="328" t="s">
        <v>201</v>
      </c>
      <c r="E482" s="575" t="s">
        <v>190</v>
      </c>
      <c r="F482" s="576"/>
      <c r="G482" s="576"/>
      <c r="H482" s="576"/>
      <c r="I482" s="576"/>
      <c r="J482" s="576"/>
      <c r="K482" s="576"/>
      <c r="L482" s="576"/>
      <c r="M482" s="576"/>
      <c r="N482" s="576"/>
      <c r="O482" s="577"/>
      <c r="P482" s="297"/>
      <c r="Q482" s="297"/>
    </row>
    <row r="483" spans="2:15" ht="33.75" customHeight="1">
      <c r="B483" s="329" t="str">
        <f>IF(H483="()　","データなし","")</f>
        <v>データなし</v>
      </c>
      <c r="D483" s="303" t="s">
        <v>191</v>
      </c>
      <c r="E483" s="580" t="s">
        <v>195</v>
      </c>
      <c r="F483" s="581"/>
      <c r="G483" s="582"/>
      <c r="H483" s="578" t="str">
        <f>"("&amp;VLOOKUP(B479,'申込入力シート'!$B$5:$T$24,13,FALSE)&amp;")　"&amp;VLOOKUP(B479,'申込入力シート'!$B$5:$T$24,14,FALSE)</f>
        <v>()　</v>
      </c>
      <c r="I483" s="578"/>
      <c r="J483" s="578"/>
      <c r="K483" s="578"/>
      <c r="L483" s="578"/>
      <c r="M483" s="578"/>
      <c r="N483" s="578"/>
      <c r="O483" s="579"/>
    </row>
    <row r="484" spans="4:15" ht="15.75" customHeight="1">
      <c r="D484" s="553" t="s">
        <v>202</v>
      </c>
      <c r="E484" s="555">
        <f>VLOOKUP(B479,'申込入力シート'!$B$5:$T$24,2,FALSE)</f>
        <v>0</v>
      </c>
      <c r="F484" s="556"/>
      <c r="G484" s="557"/>
      <c r="H484" s="304" t="s">
        <v>3</v>
      </c>
      <c r="I484" s="561">
        <f>VLOOKUP(B479,'申込入力シート'!$B$5:$T$24,5,FALSE)</f>
        <v>0</v>
      </c>
      <c r="J484" s="562"/>
      <c r="K484" s="562"/>
      <c r="L484" s="562"/>
      <c r="M484" s="563"/>
      <c r="N484" s="567" t="s">
        <v>196</v>
      </c>
      <c r="O484" s="569" t="str">
        <f>VLOOKUP(B479,'申込入力シート'!$B$5:$T$24,4,FALSE)&amp;"年"</f>
        <v>年</v>
      </c>
    </row>
    <row r="485" spans="4:16" ht="37.5" customHeight="1">
      <c r="D485" s="554"/>
      <c r="E485" s="558"/>
      <c r="F485" s="559"/>
      <c r="G485" s="560"/>
      <c r="H485" s="305" t="s">
        <v>9</v>
      </c>
      <c r="I485" s="564">
        <f>VLOOKUP(B479,'申込入力シート'!$B$5:$T$24,3,FALSE)</f>
        <v>0</v>
      </c>
      <c r="J485" s="565"/>
      <c r="K485" s="565"/>
      <c r="L485" s="565"/>
      <c r="M485" s="566"/>
      <c r="N485" s="568"/>
      <c r="O485" s="570"/>
      <c r="P485" s="296"/>
    </row>
    <row r="486" spans="4:15" ht="13.5">
      <c r="D486" s="609" t="s">
        <v>193</v>
      </c>
      <c r="E486" s="603" t="s">
        <v>197</v>
      </c>
      <c r="F486" s="610"/>
      <c r="G486" s="611"/>
      <c r="H486" s="603" t="s">
        <v>198</v>
      </c>
      <c r="I486" s="604"/>
      <c r="J486" s="604"/>
      <c r="K486" s="604"/>
      <c r="L486" s="604"/>
      <c r="M486" s="604"/>
      <c r="N486" s="604"/>
      <c r="O486" s="605"/>
    </row>
    <row r="487" spans="4:15" ht="33.75" customHeight="1">
      <c r="D487" s="554"/>
      <c r="E487" s="595">
        <f>'学校情報入力シート'!$D$4</f>
        <v>0</v>
      </c>
      <c r="F487" s="596"/>
      <c r="G487" s="597"/>
      <c r="H487" s="606" t="str">
        <f>'学校情報入力シート'!$D$5&amp;"　"&amp;'学校情報入力シート'!$D$6</f>
        <v>　</v>
      </c>
      <c r="I487" s="607"/>
      <c r="J487" s="607"/>
      <c r="K487" s="607"/>
      <c r="L487" s="607"/>
      <c r="M487" s="607"/>
      <c r="N487" s="607"/>
      <c r="O487" s="608"/>
    </row>
    <row r="488" spans="4:15" ht="13.5">
      <c r="D488" s="553" t="s">
        <v>203</v>
      </c>
      <c r="E488" s="598" t="s">
        <v>209</v>
      </c>
      <c r="F488" s="598"/>
      <c r="G488" s="599"/>
      <c r="H488" s="598" t="s">
        <v>204</v>
      </c>
      <c r="I488" s="599"/>
      <c r="J488" s="599"/>
      <c r="K488" s="599"/>
      <c r="L488" s="599"/>
      <c r="M488" s="598" t="s">
        <v>199</v>
      </c>
      <c r="N488" s="599"/>
      <c r="O488" s="600"/>
    </row>
    <row r="489" spans="4:15" ht="33.75" customHeight="1" thickBot="1">
      <c r="D489" s="593"/>
      <c r="E489" s="571">
        <f>VLOOKUP(B479,'申込入力シート'!$B$5:$T$24,15,FALSE)</f>
        <v>0</v>
      </c>
      <c r="F489" s="571"/>
      <c r="G489" s="572"/>
      <c r="H489" s="583" t="str">
        <f>VLOOKUP(B479,'申込入力シート'!$B$5:$T$24,16,FALSE)&amp;" "&amp;VLOOKUP(B479,'申込入力シート'!$B$5:$T$24,17,FALSE)</f>
        <v> </v>
      </c>
      <c r="I489" s="584"/>
      <c r="J489" s="584"/>
      <c r="K489" s="584"/>
      <c r="L489" s="585"/>
      <c r="M489" s="583" t="str">
        <f>VLOOKUP(B479,'申込入力シート'!$B$5:$T$24,18,FALSE)&amp;" "&amp;VLOOKUP(B479,'申込入力シート'!$B$5:$T$24,19,FALSE)</f>
        <v> </v>
      </c>
      <c r="N489" s="584"/>
      <c r="O489" s="586"/>
    </row>
    <row r="490" spans="4:15" ht="19.5" customHeight="1">
      <c r="D490" s="593"/>
      <c r="E490" s="306" t="s">
        <v>214</v>
      </c>
      <c r="F490" s="302"/>
      <c r="G490" s="162"/>
      <c r="H490" s="299"/>
      <c r="I490" s="163"/>
      <c r="J490" s="163"/>
      <c r="K490" s="163"/>
      <c r="L490" s="163"/>
      <c r="M490" s="299"/>
      <c r="N490" s="163"/>
      <c r="O490" s="76"/>
    </row>
    <row r="491" spans="4:15" ht="18" customHeight="1">
      <c r="D491" s="593"/>
      <c r="E491" s="587" t="s">
        <v>208</v>
      </c>
      <c r="F491" s="308" t="s">
        <v>4</v>
      </c>
      <c r="G491" s="613"/>
      <c r="H491" s="614"/>
      <c r="I491" s="573" t="s">
        <v>206</v>
      </c>
      <c r="J491" s="573"/>
      <c r="K491" s="590"/>
      <c r="L491" s="591"/>
      <c r="M491" s="591"/>
      <c r="N491" s="591"/>
      <c r="O491" s="592"/>
    </row>
    <row r="492" spans="4:15" ht="18" customHeight="1">
      <c r="D492" s="593"/>
      <c r="E492" s="588"/>
      <c r="F492" s="307" t="s">
        <v>6</v>
      </c>
      <c r="G492" s="615"/>
      <c r="H492" s="616"/>
      <c r="I492" s="574" t="s">
        <v>207</v>
      </c>
      <c r="J492" s="574"/>
      <c r="K492" s="619"/>
      <c r="L492" s="620"/>
      <c r="M492" s="620"/>
      <c r="N492" s="620"/>
      <c r="O492" s="388" t="s">
        <v>244</v>
      </c>
    </row>
    <row r="493" spans="4:15" ht="18" customHeight="1">
      <c r="D493" s="593"/>
      <c r="E493" s="587" t="s">
        <v>205</v>
      </c>
      <c r="F493" s="308" t="s">
        <v>4</v>
      </c>
      <c r="G493" s="613"/>
      <c r="H493" s="614"/>
      <c r="I493" s="573" t="s">
        <v>206</v>
      </c>
      <c r="J493" s="573"/>
      <c r="K493" s="590"/>
      <c r="L493" s="591"/>
      <c r="M493" s="591"/>
      <c r="N493" s="591"/>
      <c r="O493" s="592"/>
    </row>
    <row r="494" spans="4:15" ht="18" customHeight="1" thickBot="1">
      <c r="D494" s="594"/>
      <c r="E494" s="589"/>
      <c r="F494" s="309" t="s">
        <v>6</v>
      </c>
      <c r="G494" s="617"/>
      <c r="H494" s="618"/>
      <c r="I494" s="612" t="s">
        <v>207</v>
      </c>
      <c r="J494" s="612"/>
      <c r="K494" s="621"/>
      <c r="L494" s="622"/>
      <c r="M494" s="622"/>
      <c r="N494" s="622"/>
      <c r="O494" s="389" t="s">
        <v>244</v>
      </c>
    </row>
    <row r="495" spans="4:15" ht="19.5" customHeight="1">
      <c r="D495" s="298"/>
      <c r="E495" s="299"/>
      <c r="F495" s="299"/>
      <c r="G495" s="311" t="s">
        <v>283</v>
      </c>
      <c r="H495" s="299"/>
      <c r="I495" s="299"/>
      <c r="J495" s="296"/>
      <c r="K495" s="300"/>
      <c r="L495" s="300"/>
      <c r="M495" s="300"/>
      <c r="N495" s="602" t="s">
        <v>194</v>
      </c>
      <c r="O495" s="602"/>
    </row>
    <row r="496" spans="2:15" ht="21" customHeight="1">
      <c r="B496" s="330">
        <v>15</v>
      </c>
      <c r="D496" s="601" t="s">
        <v>200</v>
      </c>
      <c r="E496" s="602"/>
      <c r="F496" s="602"/>
      <c r="G496" s="602"/>
      <c r="K496" s="289" t="s">
        <v>188</v>
      </c>
      <c r="L496" s="290"/>
      <c r="M496" s="291"/>
      <c r="N496" s="292"/>
      <c r="O496" s="288"/>
    </row>
    <row r="497" spans="2:15" ht="21" customHeight="1">
      <c r="B497" s="324" t="s">
        <v>248</v>
      </c>
      <c r="L497" s="293"/>
      <c r="M497" s="294"/>
      <c r="N497" s="295" t="s">
        <v>189</v>
      </c>
      <c r="O497" s="310" t="s">
        <v>210</v>
      </c>
    </row>
    <row r="498" spans="15:16" ht="6" customHeight="1" thickBot="1">
      <c r="O498" s="291"/>
      <c r="P498" s="296"/>
    </row>
    <row r="499" spans="4:17" ht="22.5">
      <c r="D499" s="328" t="s">
        <v>201</v>
      </c>
      <c r="E499" s="575" t="s">
        <v>190</v>
      </c>
      <c r="F499" s="576"/>
      <c r="G499" s="576"/>
      <c r="H499" s="576"/>
      <c r="I499" s="576"/>
      <c r="J499" s="576"/>
      <c r="K499" s="576"/>
      <c r="L499" s="576"/>
      <c r="M499" s="576"/>
      <c r="N499" s="576"/>
      <c r="O499" s="577"/>
      <c r="P499" s="297"/>
      <c r="Q499" s="297"/>
    </row>
    <row r="500" spans="2:15" ht="33.75" customHeight="1">
      <c r="B500" s="329" t="str">
        <f>IF(H500="()　","データなし","")</f>
        <v>データなし</v>
      </c>
      <c r="D500" s="303" t="s">
        <v>191</v>
      </c>
      <c r="E500" s="580" t="s">
        <v>195</v>
      </c>
      <c r="F500" s="581"/>
      <c r="G500" s="582"/>
      <c r="H500" s="578" t="str">
        <f>"("&amp;VLOOKUP(B496,'申込入力シート'!$B$5:$T$24,6,FALSE)&amp;")　"&amp;VLOOKUP(B496,'申込入力シート'!$B$5:$T$24,7,FALSE)</f>
        <v>()　</v>
      </c>
      <c r="I500" s="578"/>
      <c r="J500" s="578"/>
      <c r="K500" s="578"/>
      <c r="L500" s="578"/>
      <c r="M500" s="578"/>
      <c r="N500" s="578"/>
      <c r="O500" s="579"/>
    </row>
    <row r="501" spans="4:15" ht="15.75" customHeight="1">
      <c r="D501" s="553" t="s">
        <v>202</v>
      </c>
      <c r="E501" s="555">
        <f>VLOOKUP(B496,'申込入力シート'!$B$5:$T$24,2,FALSE)</f>
        <v>0</v>
      </c>
      <c r="F501" s="556"/>
      <c r="G501" s="557"/>
      <c r="H501" s="304" t="s">
        <v>3</v>
      </c>
      <c r="I501" s="561">
        <f>VLOOKUP(B496,'申込入力シート'!$B$5:$T$24,5,FALSE)</f>
        <v>0</v>
      </c>
      <c r="J501" s="562"/>
      <c r="K501" s="562"/>
      <c r="L501" s="562"/>
      <c r="M501" s="563"/>
      <c r="N501" s="567" t="s">
        <v>196</v>
      </c>
      <c r="O501" s="569" t="str">
        <f>VLOOKUP(B496,'申込入力シート'!$B$5:$T$24,4,FALSE)&amp;"年"</f>
        <v>年</v>
      </c>
    </row>
    <row r="502" spans="4:16" ht="37.5" customHeight="1">
      <c r="D502" s="554"/>
      <c r="E502" s="558"/>
      <c r="F502" s="559"/>
      <c r="G502" s="560"/>
      <c r="H502" s="305" t="s">
        <v>9</v>
      </c>
      <c r="I502" s="564">
        <f>VLOOKUP(B496,'申込入力シート'!$B$5:$T$24,3,FALSE)</f>
        <v>0</v>
      </c>
      <c r="J502" s="565"/>
      <c r="K502" s="565"/>
      <c r="L502" s="565"/>
      <c r="M502" s="566"/>
      <c r="N502" s="568"/>
      <c r="O502" s="570"/>
      <c r="P502" s="296"/>
    </row>
    <row r="503" spans="4:15" ht="13.5">
      <c r="D503" s="609" t="s">
        <v>193</v>
      </c>
      <c r="E503" s="603" t="s">
        <v>197</v>
      </c>
      <c r="F503" s="610"/>
      <c r="G503" s="611"/>
      <c r="H503" s="603" t="s">
        <v>198</v>
      </c>
      <c r="I503" s="604"/>
      <c r="J503" s="604"/>
      <c r="K503" s="604"/>
      <c r="L503" s="604"/>
      <c r="M503" s="604"/>
      <c r="N503" s="604"/>
      <c r="O503" s="605"/>
    </row>
    <row r="504" spans="4:15" ht="33.75" customHeight="1">
      <c r="D504" s="554"/>
      <c r="E504" s="595">
        <f>'学校情報入力シート'!$D$4</f>
        <v>0</v>
      </c>
      <c r="F504" s="596"/>
      <c r="G504" s="597"/>
      <c r="H504" s="606" t="str">
        <f>'学校情報入力シート'!$D$5&amp;"　"&amp;'学校情報入力シート'!$D$6</f>
        <v>　</v>
      </c>
      <c r="I504" s="607"/>
      <c r="J504" s="607"/>
      <c r="K504" s="607"/>
      <c r="L504" s="607"/>
      <c r="M504" s="607"/>
      <c r="N504" s="607"/>
      <c r="O504" s="608"/>
    </row>
    <row r="505" spans="4:15" ht="13.5">
      <c r="D505" s="553" t="s">
        <v>203</v>
      </c>
      <c r="E505" s="598" t="s">
        <v>209</v>
      </c>
      <c r="F505" s="598"/>
      <c r="G505" s="599"/>
      <c r="H505" s="598" t="s">
        <v>204</v>
      </c>
      <c r="I505" s="599"/>
      <c r="J505" s="599"/>
      <c r="K505" s="599"/>
      <c r="L505" s="599"/>
      <c r="M505" s="598" t="s">
        <v>199</v>
      </c>
      <c r="N505" s="599"/>
      <c r="O505" s="600"/>
    </row>
    <row r="506" spans="4:15" ht="33.75" customHeight="1" thickBot="1">
      <c r="D506" s="593"/>
      <c r="E506" s="571">
        <f>VLOOKUP(B496,'申込入力シート'!$B$5:$T$24,8,FALSE)</f>
        <v>0</v>
      </c>
      <c r="F506" s="571"/>
      <c r="G506" s="572"/>
      <c r="H506" s="583" t="str">
        <f>VLOOKUP(B496,'申込入力シート'!$B$5:$T$24,9,FALSE)&amp;" "&amp;VLOOKUP(B496,'申込入力シート'!$B$5:$T$24,10,FALSE)</f>
        <v> </v>
      </c>
      <c r="I506" s="584"/>
      <c r="J506" s="584"/>
      <c r="K506" s="584"/>
      <c r="L506" s="585"/>
      <c r="M506" s="583" t="str">
        <f>VLOOKUP(B496,'申込入力シート'!$B$5:$T$24,11,FALSE)&amp;" "&amp;VLOOKUP(B496,'申込入力シート'!$B$5:$T$24,12,FALSE)</f>
        <v> </v>
      </c>
      <c r="N506" s="584"/>
      <c r="O506" s="586"/>
    </row>
    <row r="507" spans="4:15" ht="19.5" customHeight="1">
      <c r="D507" s="593"/>
      <c r="E507" s="306" t="s">
        <v>214</v>
      </c>
      <c r="F507" s="302"/>
      <c r="G507" s="162"/>
      <c r="H507" s="299"/>
      <c r="I507" s="163"/>
      <c r="J507" s="163"/>
      <c r="K507" s="163"/>
      <c r="L507" s="163"/>
      <c r="M507" s="299"/>
      <c r="N507" s="163"/>
      <c r="O507" s="76"/>
    </row>
    <row r="508" spans="4:15" ht="18" customHeight="1">
      <c r="D508" s="593"/>
      <c r="E508" s="587" t="s">
        <v>208</v>
      </c>
      <c r="F508" s="308" t="s">
        <v>4</v>
      </c>
      <c r="G508" s="613"/>
      <c r="H508" s="614"/>
      <c r="I508" s="573" t="s">
        <v>206</v>
      </c>
      <c r="J508" s="573"/>
      <c r="K508" s="590"/>
      <c r="L508" s="591"/>
      <c r="M508" s="591"/>
      <c r="N508" s="591"/>
      <c r="O508" s="592"/>
    </row>
    <row r="509" spans="4:15" ht="18" customHeight="1">
      <c r="D509" s="593"/>
      <c r="E509" s="588"/>
      <c r="F509" s="307" t="s">
        <v>245</v>
      </c>
      <c r="G509" s="615"/>
      <c r="H509" s="616"/>
      <c r="I509" s="574" t="s">
        <v>207</v>
      </c>
      <c r="J509" s="574"/>
      <c r="K509" s="619"/>
      <c r="L509" s="620"/>
      <c r="M509" s="620"/>
      <c r="N509" s="620"/>
      <c r="O509" s="388" t="s">
        <v>244</v>
      </c>
    </row>
    <row r="510" spans="4:15" ht="18" customHeight="1">
      <c r="D510" s="593"/>
      <c r="E510" s="587" t="s">
        <v>205</v>
      </c>
      <c r="F510" s="308" t="s">
        <v>4</v>
      </c>
      <c r="G510" s="613"/>
      <c r="H510" s="614"/>
      <c r="I510" s="573" t="s">
        <v>206</v>
      </c>
      <c r="J510" s="573"/>
      <c r="K510" s="590"/>
      <c r="L510" s="591"/>
      <c r="M510" s="591"/>
      <c r="N510" s="591"/>
      <c r="O510" s="592"/>
    </row>
    <row r="511" spans="4:15" ht="18" customHeight="1" thickBot="1">
      <c r="D511" s="594"/>
      <c r="E511" s="589"/>
      <c r="F511" s="309" t="s">
        <v>245</v>
      </c>
      <c r="G511" s="617"/>
      <c r="H511" s="618"/>
      <c r="I511" s="612" t="s">
        <v>207</v>
      </c>
      <c r="J511" s="612"/>
      <c r="K511" s="621"/>
      <c r="L511" s="622"/>
      <c r="M511" s="622"/>
      <c r="N511" s="622"/>
      <c r="O511" s="389" t="s">
        <v>244</v>
      </c>
    </row>
    <row r="512" spans="4:15" ht="19.5" customHeight="1">
      <c r="D512" s="298"/>
      <c r="E512" s="299"/>
      <c r="F512" s="299"/>
      <c r="G512" s="311" t="s">
        <v>265</v>
      </c>
      <c r="H512" s="299"/>
      <c r="I512" s="299"/>
      <c r="J512" s="296"/>
      <c r="K512" s="300"/>
      <c r="L512" s="300"/>
      <c r="M512" s="300"/>
      <c r="N512" s="602" t="s">
        <v>194</v>
      </c>
      <c r="O512" s="602"/>
    </row>
    <row r="513" spans="4:15" ht="104.25" customHeight="1">
      <c r="D513" s="298"/>
      <c r="E513" s="299"/>
      <c r="F513" s="299"/>
      <c r="G513" s="299"/>
      <c r="H513" s="299"/>
      <c r="I513" s="299"/>
      <c r="J513" s="296"/>
      <c r="K513" s="300"/>
      <c r="L513" s="300"/>
      <c r="M513" s="300"/>
      <c r="N513" s="299"/>
      <c r="O513" s="299"/>
    </row>
    <row r="514" spans="2:15" ht="21" customHeight="1">
      <c r="B514" s="330">
        <v>15</v>
      </c>
      <c r="D514" s="601" t="s">
        <v>200</v>
      </c>
      <c r="E514" s="602"/>
      <c r="F514" s="602"/>
      <c r="G514" s="602"/>
      <c r="K514" s="289" t="s">
        <v>188</v>
      </c>
      <c r="L514" s="290"/>
      <c r="M514" s="291"/>
      <c r="N514" s="292"/>
      <c r="O514" s="288"/>
    </row>
    <row r="515" spans="2:15" ht="21" customHeight="1">
      <c r="B515" s="324" t="s">
        <v>246</v>
      </c>
      <c r="L515" s="293"/>
      <c r="M515" s="294"/>
      <c r="N515" s="295" t="s">
        <v>189</v>
      </c>
      <c r="O515" s="310" t="s">
        <v>210</v>
      </c>
    </row>
    <row r="516" spans="15:16" ht="6" customHeight="1" thickBot="1">
      <c r="O516" s="291"/>
      <c r="P516" s="296"/>
    </row>
    <row r="517" spans="4:17" ht="22.5">
      <c r="D517" s="328" t="s">
        <v>201</v>
      </c>
      <c r="E517" s="575" t="s">
        <v>190</v>
      </c>
      <c r="F517" s="576"/>
      <c r="G517" s="576"/>
      <c r="H517" s="576"/>
      <c r="I517" s="576"/>
      <c r="J517" s="576"/>
      <c r="K517" s="576"/>
      <c r="L517" s="576"/>
      <c r="M517" s="576"/>
      <c r="N517" s="576"/>
      <c r="O517" s="577"/>
      <c r="P517" s="297"/>
      <c r="Q517" s="297"/>
    </row>
    <row r="518" spans="2:15" ht="33.75" customHeight="1">
      <c r="B518" s="329" t="str">
        <f>IF(H518="()　","データなし","")</f>
        <v>データなし</v>
      </c>
      <c r="D518" s="303" t="s">
        <v>191</v>
      </c>
      <c r="E518" s="580" t="s">
        <v>195</v>
      </c>
      <c r="F518" s="581"/>
      <c r="G518" s="582"/>
      <c r="H518" s="578" t="str">
        <f>"("&amp;VLOOKUP(B514,'申込入力シート'!$B$5:$T$24,13,FALSE)&amp;")　"&amp;VLOOKUP(B514,'申込入力シート'!$B$5:$T$24,14,FALSE)</f>
        <v>()　</v>
      </c>
      <c r="I518" s="578"/>
      <c r="J518" s="578"/>
      <c r="K518" s="578"/>
      <c r="L518" s="578"/>
      <c r="M518" s="578"/>
      <c r="N518" s="578"/>
      <c r="O518" s="579"/>
    </row>
    <row r="519" spans="4:15" ht="15.75" customHeight="1">
      <c r="D519" s="553" t="s">
        <v>202</v>
      </c>
      <c r="E519" s="555">
        <f>VLOOKUP(B514,'申込入力シート'!$B$5:$T$24,2,FALSE)</f>
        <v>0</v>
      </c>
      <c r="F519" s="556"/>
      <c r="G519" s="557"/>
      <c r="H519" s="304" t="s">
        <v>3</v>
      </c>
      <c r="I519" s="561">
        <f>VLOOKUP(B514,'申込入力シート'!$B$5:$T$24,5,FALSE)</f>
        <v>0</v>
      </c>
      <c r="J519" s="562"/>
      <c r="K519" s="562"/>
      <c r="L519" s="562"/>
      <c r="M519" s="563"/>
      <c r="N519" s="567" t="s">
        <v>196</v>
      </c>
      <c r="O519" s="569" t="str">
        <f>VLOOKUP(B514,'申込入力シート'!$B$5:$T$24,4,FALSE)&amp;"年"</f>
        <v>年</v>
      </c>
    </row>
    <row r="520" spans="4:16" ht="37.5" customHeight="1">
      <c r="D520" s="554"/>
      <c r="E520" s="558"/>
      <c r="F520" s="559"/>
      <c r="G520" s="560"/>
      <c r="H520" s="305" t="s">
        <v>9</v>
      </c>
      <c r="I520" s="564">
        <f>VLOOKUP(B514,'申込入力シート'!$B$5:$T$24,3,FALSE)</f>
        <v>0</v>
      </c>
      <c r="J520" s="565"/>
      <c r="K520" s="565"/>
      <c r="L520" s="565"/>
      <c r="M520" s="566"/>
      <c r="N520" s="568"/>
      <c r="O520" s="570"/>
      <c r="P520" s="296"/>
    </row>
    <row r="521" spans="4:15" ht="13.5">
      <c r="D521" s="609" t="s">
        <v>193</v>
      </c>
      <c r="E521" s="603" t="s">
        <v>197</v>
      </c>
      <c r="F521" s="610"/>
      <c r="G521" s="611"/>
      <c r="H521" s="603" t="s">
        <v>198</v>
      </c>
      <c r="I521" s="604"/>
      <c r="J521" s="604"/>
      <c r="K521" s="604"/>
      <c r="L521" s="604"/>
      <c r="M521" s="604"/>
      <c r="N521" s="604"/>
      <c r="O521" s="605"/>
    </row>
    <row r="522" spans="4:15" ht="33.75" customHeight="1">
      <c r="D522" s="554"/>
      <c r="E522" s="595">
        <f>'学校情報入力シート'!$D$4</f>
        <v>0</v>
      </c>
      <c r="F522" s="596"/>
      <c r="G522" s="597"/>
      <c r="H522" s="606" t="str">
        <f>'学校情報入力シート'!$D$5&amp;"　"&amp;'学校情報入力シート'!$D$6</f>
        <v>　</v>
      </c>
      <c r="I522" s="607"/>
      <c r="J522" s="607"/>
      <c r="K522" s="607"/>
      <c r="L522" s="607"/>
      <c r="M522" s="607"/>
      <c r="N522" s="607"/>
      <c r="O522" s="608"/>
    </row>
    <row r="523" spans="4:15" ht="13.5">
      <c r="D523" s="553" t="s">
        <v>203</v>
      </c>
      <c r="E523" s="598" t="s">
        <v>209</v>
      </c>
      <c r="F523" s="598"/>
      <c r="G523" s="599"/>
      <c r="H523" s="598" t="s">
        <v>204</v>
      </c>
      <c r="I523" s="599"/>
      <c r="J523" s="599"/>
      <c r="K523" s="599"/>
      <c r="L523" s="599"/>
      <c r="M523" s="598" t="s">
        <v>199</v>
      </c>
      <c r="N523" s="599"/>
      <c r="O523" s="600"/>
    </row>
    <row r="524" spans="4:15" ht="33.75" customHeight="1" thickBot="1">
      <c r="D524" s="593"/>
      <c r="E524" s="571">
        <f>VLOOKUP(B514,'申込入力シート'!$B$5:$T$24,15,FALSE)</f>
        <v>0</v>
      </c>
      <c r="F524" s="571"/>
      <c r="G524" s="572"/>
      <c r="H524" s="583" t="str">
        <f>VLOOKUP(B514,'申込入力シート'!$B$5:$T$24,16,FALSE)&amp;" "&amp;VLOOKUP(B514,'申込入力シート'!$B$5:$T$24,17,FALSE)</f>
        <v> </v>
      </c>
      <c r="I524" s="584"/>
      <c r="J524" s="584"/>
      <c r="K524" s="584"/>
      <c r="L524" s="585"/>
      <c r="M524" s="583" t="str">
        <f>VLOOKUP(B514,'申込入力シート'!$B$5:$T$24,18,FALSE)&amp;" "&amp;VLOOKUP(B514,'申込入力シート'!$B$5:$T$24,19,FALSE)</f>
        <v> </v>
      </c>
      <c r="N524" s="584"/>
      <c r="O524" s="586"/>
    </row>
    <row r="525" spans="4:15" ht="19.5" customHeight="1">
      <c r="D525" s="593"/>
      <c r="E525" s="306" t="s">
        <v>214</v>
      </c>
      <c r="F525" s="302"/>
      <c r="G525" s="162"/>
      <c r="H525" s="299"/>
      <c r="I525" s="163"/>
      <c r="J525" s="163"/>
      <c r="K525" s="163"/>
      <c r="L525" s="163"/>
      <c r="M525" s="299"/>
      <c r="N525" s="163"/>
      <c r="O525" s="76"/>
    </row>
    <row r="526" spans="4:15" ht="18" customHeight="1">
      <c r="D526" s="593"/>
      <c r="E526" s="587" t="s">
        <v>208</v>
      </c>
      <c r="F526" s="308" t="s">
        <v>4</v>
      </c>
      <c r="G526" s="613"/>
      <c r="H526" s="614"/>
      <c r="I526" s="573" t="s">
        <v>206</v>
      </c>
      <c r="J526" s="573"/>
      <c r="K526" s="590"/>
      <c r="L526" s="591"/>
      <c r="M526" s="591"/>
      <c r="N526" s="591"/>
      <c r="O526" s="592"/>
    </row>
    <row r="527" spans="4:15" ht="18" customHeight="1">
      <c r="D527" s="593"/>
      <c r="E527" s="588"/>
      <c r="F527" s="307" t="s">
        <v>6</v>
      </c>
      <c r="G527" s="615"/>
      <c r="H527" s="616"/>
      <c r="I527" s="574" t="s">
        <v>207</v>
      </c>
      <c r="J527" s="574"/>
      <c r="K527" s="619"/>
      <c r="L527" s="620"/>
      <c r="M527" s="620"/>
      <c r="N527" s="620"/>
      <c r="O527" s="388" t="s">
        <v>244</v>
      </c>
    </row>
    <row r="528" spans="4:15" ht="18" customHeight="1">
      <c r="D528" s="593"/>
      <c r="E528" s="587" t="s">
        <v>205</v>
      </c>
      <c r="F528" s="308" t="s">
        <v>4</v>
      </c>
      <c r="G528" s="613"/>
      <c r="H528" s="614"/>
      <c r="I528" s="573" t="s">
        <v>206</v>
      </c>
      <c r="J528" s="573"/>
      <c r="K528" s="590"/>
      <c r="L528" s="591"/>
      <c r="M528" s="591"/>
      <c r="N528" s="591"/>
      <c r="O528" s="592"/>
    </row>
    <row r="529" spans="4:15" ht="18" customHeight="1" thickBot="1">
      <c r="D529" s="594"/>
      <c r="E529" s="589"/>
      <c r="F529" s="309" t="s">
        <v>6</v>
      </c>
      <c r="G529" s="617"/>
      <c r="H529" s="618"/>
      <c r="I529" s="612" t="s">
        <v>207</v>
      </c>
      <c r="J529" s="612"/>
      <c r="K529" s="621"/>
      <c r="L529" s="622"/>
      <c r="M529" s="622"/>
      <c r="N529" s="622"/>
      <c r="O529" s="389" t="s">
        <v>244</v>
      </c>
    </row>
    <row r="530" spans="4:15" ht="19.5" customHeight="1">
      <c r="D530" s="298"/>
      <c r="E530" s="299"/>
      <c r="F530" s="299"/>
      <c r="G530" s="311" t="s">
        <v>284</v>
      </c>
      <c r="H530" s="299"/>
      <c r="I530" s="299"/>
      <c r="J530" s="296"/>
      <c r="K530" s="300"/>
      <c r="L530" s="300"/>
      <c r="M530" s="300"/>
      <c r="N530" s="602" t="s">
        <v>194</v>
      </c>
      <c r="O530" s="602"/>
    </row>
    <row r="531" spans="2:15" ht="21" customHeight="1">
      <c r="B531" s="330">
        <v>16</v>
      </c>
      <c r="D531" s="601" t="s">
        <v>200</v>
      </c>
      <c r="E531" s="602"/>
      <c r="F531" s="602"/>
      <c r="G531" s="602"/>
      <c r="K531" s="289" t="s">
        <v>188</v>
      </c>
      <c r="L531" s="290"/>
      <c r="M531" s="291"/>
      <c r="N531" s="292"/>
      <c r="O531" s="288"/>
    </row>
    <row r="532" spans="2:15" ht="21" customHeight="1">
      <c r="B532" s="324" t="s">
        <v>248</v>
      </c>
      <c r="L532" s="293"/>
      <c r="M532" s="294"/>
      <c r="N532" s="295" t="s">
        <v>189</v>
      </c>
      <c r="O532" s="310" t="s">
        <v>210</v>
      </c>
    </row>
    <row r="533" spans="15:16" ht="6" customHeight="1" thickBot="1">
      <c r="O533" s="291"/>
      <c r="P533" s="296"/>
    </row>
    <row r="534" spans="4:17" ht="22.5">
      <c r="D534" s="328" t="s">
        <v>201</v>
      </c>
      <c r="E534" s="575" t="s">
        <v>190</v>
      </c>
      <c r="F534" s="576"/>
      <c r="G534" s="576"/>
      <c r="H534" s="576"/>
      <c r="I534" s="576"/>
      <c r="J534" s="576"/>
      <c r="K534" s="576"/>
      <c r="L534" s="576"/>
      <c r="M534" s="576"/>
      <c r="N534" s="576"/>
      <c r="O534" s="577"/>
      <c r="P534" s="297"/>
      <c r="Q534" s="297"/>
    </row>
    <row r="535" spans="2:15" ht="33.75" customHeight="1">
      <c r="B535" s="329" t="str">
        <f>IF(H535="()　","データなし","")</f>
        <v>データなし</v>
      </c>
      <c r="D535" s="303" t="s">
        <v>191</v>
      </c>
      <c r="E535" s="580" t="s">
        <v>195</v>
      </c>
      <c r="F535" s="581"/>
      <c r="G535" s="582"/>
      <c r="H535" s="578" t="str">
        <f>"("&amp;VLOOKUP(B531,'申込入力シート'!$B$5:$T$24,6,FALSE)&amp;")　"&amp;VLOOKUP(B531,'申込入力シート'!$B$5:$T$24,7,FALSE)</f>
        <v>()　</v>
      </c>
      <c r="I535" s="578"/>
      <c r="J535" s="578"/>
      <c r="K535" s="578"/>
      <c r="L535" s="578"/>
      <c r="M535" s="578"/>
      <c r="N535" s="578"/>
      <c r="O535" s="579"/>
    </row>
    <row r="536" spans="4:15" ht="15.75" customHeight="1">
      <c r="D536" s="553" t="s">
        <v>202</v>
      </c>
      <c r="E536" s="555">
        <f>VLOOKUP(B531,'申込入力シート'!$B$5:$T$24,2,FALSE)</f>
        <v>0</v>
      </c>
      <c r="F536" s="556"/>
      <c r="G536" s="557"/>
      <c r="H536" s="304" t="s">
        <v>3</v>
      </c>
      <c r="I536" s="561">
        <f>VLOOKUP(B531,'申込入力シート'!$B$5:$T$24,5,FALSE)</f>
        <v>0</v>
      </c>
      <c r="J536" s="562"/>
      <c r="K536" s="562"/>
      <c r="L536" s="562"/>
      <c r="M536" s="563"/>
      <c r="N536" s="567" t="s">
        <v>196</v>
      </c>
      <c r="O536" s="569" t="str">
        <f>VLOOKUP(B531,'申込入力シート'!$B$5:$T$24,4,FALSE)&amp;"年"</f>
        <v>年</v>
      </c>
    </row>
    <row r="537" spans="4:16" ht="37.5" customHeight="1">
      <c r="D537" s="554"/>
      <c r="E537" s="558"/>
      <c r="F537" s="559"/>
      <c r="G537" s="560"/>
      <c r="H537" s="305" t="s">
        <v>9</v>
      </c>
      <c r="I537" s="564">
        <f>VLOOKUP(B531,'申込入力シート'!$B$5:$T$24,3,FALSE)</f>
        <v>0</v>
      </c>
      <c r="J537" s="565"/>
      <c r="K537" s="565"/>
      <c r="L537" s="565"/>
      <c r="M537" s="566"/>
      <c r="N537" s="568"/>
      <c r="O537" s="570"/>
      <c r="P537" s="296"/>
    </row>
    <row r="538" spans="4:15" ht="13.5">
      <c r="D538" s="609" t="s">
        <v>193</v>
      </c>
      <c r="E538" s="603" t="s">
        <v>197</v>
      </c>
      <c r="F538" s="610"/>
      <c r="G538" s="611"/>
      <c r="H538" s="603" t="s">
        <v>198</v>
      </c>
      <c r="I538" s="604"/>
      <c r="J538" s="604"/>
      <c r="K538" s="604"/>
      <c r="L538" s="604"/>
      <c r="M538" s="604"/>
      <c r="N538" s="604"/>
      <c r="O538" s="605"/>
    </row>
    <row r="539" spans="4:15" ht="33.75" customHeight="1">
      <c r="D539" s="554"/>
      <c r="E539" s="595">
        <f>'学校情報入力シート'!$D$4</f>
        <v>0</v>
      </c>
      <c r="F539" s="596"/>
      <c r="G539" s="597"/>
      <c r="H539" s="606" t="str">
        <f>'学校情報入力シート'!$D$5&amp;"　"&amp;'学校情報入力シート'!$D$6</f>
        <v>　</v>
      </c>
      <c r="I539" s="607"/>
      <c r="J539" s="607"/>
      <c r="K539" s="607"/>
      <c r="L539" s="607"/>
      <c r="M539" s="607"/>
      <c r="N539" s="607"/>
      <c r="O539" s="608"/>
    </row>
    <row r="540" spans="4:15" ht="13.5">
      <c r="D540" s="553" t="s">
        <v>203</v>
      </c>
      <c r="E540" s="598" t="s">
        <v>209</v>
      </c>
      <c r="F540" s="598"/>
      <c r="G540" s="599"/>
      <c r="H540" s="598" t="s">
        <v>204</v>
      </c>
      <c r="I540" s="599"/>
      <c r="J540" s="599"/>
      <c r="K540" s="599"/>
      <c r="L540" s="599"/>
      <c r="M540" s="598" t="s">
        <v>199</v>
      </c>
      <c r="N540" s="599"/>
      <c r="O540" s="600"/>
    </row>
    <row r="541" spans="4:15" ht="33.75" customHeight="1" thickBot="1">
      <c r="D541" s="593"/>
      <c r="E541" s="571">
        <f>VLOOKUP(B531,'申込入力シート'!$B$5:$T$24,8,FALSE)</f>
        <v>0</v>
      </c>
      <c r="F541" s="571"/>
      <c r="G541" s="572"/>
      <c r="H541" s="583" t="str">
        <f>VLOOKUP(B531,'申込入力シート'!$B$5:$T$24,9,FALSE)&amp;" "&amp;VLOOKUP(B531,'申込入力シート'!$B$5:$T$24,10,FALSE)</f>
        <v> </v>
      </c>
      <c r="I541" s="584"/>
      <c r="J541" s="584"/>
      <c r="K541" s="584"/>
      <c r="L541" s="585"/>
      <c r="M541" s="583" t="str">
        <f>VLOOKUP(B531,'申込入力シート'!$B$5:$T$24,11,FALSE)&amp;" "&amp;VLOOKUP(B531,'申込入力シート'!$B$5:$T$24,12,FALSE)</f>
        <v> </v>
      </c>
      <c r="N541" s="584"/>
      <c r="O541" s="586"/>
    </row>
    <row r="542" spans="4:15" ht="19.5" customHeight="1">
      <c r="D542" s="593"/>
      <c r="E542" s="306" t="s">
        <v>214</v>
      </c>
      <c r="F542" s="302"/>
      <c r="G542" s="162"/>
      <c r="H542" s="299"/>
      <c r="I542" s="163"/>
      <c r="J542" s="163"/>
      <c r="K542" s="163"/>
      <c r="L542" s="163"/>
      <c r="M542" s="299"/>
      <c r="N542" s="163"/>
      <c r="O542" s="76"/>
    </row>
    <row r="543" spans="4:15" ht="18" customHeight="1">
      <c r="D543" s="593"/>
      <c r="E543" s="587" t="s">
        <v>208</v>
      </c>
      <c r="F543" s="308" t="s">
        <v>4</v>
      </c>
      <c r="G543" s="613"/>
      <c r="H543" s="614"/>
      <c r="I543" s="573" t="s">
        <v>206</v>
      </c>
      <c r="J543" s="573"/>
      <c r="K543" s="590"/>
      <c r="L543" s="591"/>
      <c r="M543" s="591"/>
      <c r="N543" s="591"/>
      <c r="O543" s="592"/>
    </row>
    <row r="544" spans="4:15" ht="18" customHeight="1">
      <c r="D544" s="593"/>
      <c r="E544" s="588"/>
      <c r="F544" s="307" t="s">
        <v>245</v>
      </c>
      <c r="G544" s="615"/>
      <c r="H544" s="616"/>
      <c r="I544" s="574" t="s">
        <v>207</v>
      </c>
      <c r="J544" s="574"/>
      <c r="K544" s="619"/>
      <c r="L544" s="620"/>
      <c r="M544" s="620"/>
      <c r="N544" s="620"/>
      <c r="O544" s="388" t="s">
        <v>244</v>
      </c>
    </row>
    <row r="545" spans="4:15" ht="18" customHeight="1">
      <c r="D545" s="593"/>
      <c r="E545" s="587" t="s">
        <v>205</v>
      </c>
      <c r="F545" s="308" t="s">
        <v>4</v>
      </c>
      <c r="G545" s="613"/>
      <c r="H545" s="614"/>
      <c r="I545" s="573" t="s">
        <v>206</v>
      </c>
      <c r="J545" s="573"/>
      <c r="K545" s="590"/>
      <c r="L545" s="591"/>
      <c r="M545" s="591"/>
      <c r="N545" s="591"/>
      <c r="O545" s="592"/>
    </row>
    <row r="546" spans="4:15" ht="18" customHeight="1" thickBot="1">
      <c r="D546" s="594"/>
      <c r="E546" s="589"/>
      <c r="F546" s="309" t="s">
        <v>245</v>
      </c>
      <c r="G546" s="617"/>
      <c r="H546" s="618"/>
      <c r="I546" s="612" t="s">
        <v>207</v>
      </c>
      <c r="J546" s="612"/>
      <c r="K546" s="621"/>
      <c r="L546" s="622"/>
      <c r="M546" s="622"/>
      <c r="N546" s="622"/>
      <c r="O546" s="389" t="s">
        <v>244</v>
      </c>
    </row>
    <row r="547" spans="4:15" ht="19.5" customHeight="1">
      <c r="D547" s="298"/>
      <c r="E547" s="299"/>
      <c r="F547" s="299"/>
      <c r="G547" s="311" t="s">
        <v>266</v>
      </c>
      <c r="H547" s="299"/>
      <c r="I547" s="299"/>
      <c r="J547" s="296"/>
      <c r="K547" s="300"/>
      <c r="L547" s="300"/>
      <c r="M547" s="300"/>
      <c r="N547" s="602" t="s">
        <v>194</v>
      </c>
      <c r="O547" s="602"/>
    </row>
    <row r="548" spans="4:15" ht="104.25" customHeight="1">
      <c r="D548" s="298"/>
      <c r="E548" s="299"/>
      <c r="F548" s="299"/>
      <c r="G548" s="299"/>
      <c r="H548" s="299"/>
      <c r="I548" s="299"/>
      <c r="J548" s="296"/>
      <c r="K548" s="300"/>
      <c r="L548" s="300"/>
      <c r="M548" s="300"/>
      <c r="N548" s="299"/>
      <c r="O548" s="299"/>
    </row>
    <row r="549" spans="2:15" ht="21" customHeight="1">
      <c r="B549" s="330">
        <v>16</v>
      </c>
      <c r="D549" s="601" t="s">
        <v>200</v>
      </c>
      <c r="E549" s="602"/>
      <c r="F549" s="602"/>
      <c r="G549" s="602"/>
      <c r="K549" s="289" t="s">
        <v>188</v>
      </c>
      <c r="L549" s="290"/>
      <c r="M549" s="291"/>
      <c r="N549" s="292"/>
      <c r="O549" s="288"/>
    </row>
    <row r="550" spans="2:15" ht="21" customHeight="1">
      <c r="B550" s="324" t="s">
        <v>246</v>
      </c>
      <c r="L550" s="293"/>
      <c r="M550" s="294"/>
      <c r="N550" s="295" t="s">
        <v>189</v>
      </c>
      <c r="O550" s="310" t="s">
        <v>210</v>
      </c>
    </row>
    <row r="551" spans="15:16" ht="6" customHeight="1" thickBot="1">
      <c r="O551" s="291"/>
      <c r="P551" s="296"/>
    </row>
    <row r="552" spans="4:17" ht="22.5">
      <c r="D552" s="328" t="s">
        <v>201</v>
      </c>
      <c r="E552" s="575" t="s">
        <v>190</v>
      </c>
      <c r="F552" s="576"/>
      <c r="G552" s="576"/>
      <c r="H552" s="576"/>
      <c r="I552" s="576"/>
      <c r="J552" s="576"/>
      <c r="K552" s="576"/>
      <c r="L552" s="576"/>
      <c r="M552" s="576"/>
      <c r="N552" s="576"/>
      <c r="O552" s="577"/>
      <c r="P552" s="297"/>
      <c r="Q552" s="297"/>
    </row>
    <row r="553" spans="2:15" ht="33.75" customHeight="1">
      <c r="B553" s="329" t="str">
        <f>IF(H553="()　","データなし","")</f>
        <v>データなし</v>
      </c>
      <c r="D553" s="303" t="s">
        <v>191</v>
      </c>
      <c r="E553" s="580" t="s">
        <v>195</v>
      </c>
      <c r="F553" s="581"/>
      <c r="G553" s="582"/>
      <c r="H553" s="578" t="str">
        <f>"("&amp;VLOOKUP(B549,'申込入力シート'!$B$5:$T$24,13,FALSE)&amp;")　"&amp;VLOOKUP(B549,'申込入力シート'!$B$5:$T$24,14,FALSE)</f>
        <v>()　</v>
      </c>
      <c r="I553" s="578"/>
      <c r="J553" s="578"/>
      <c r="K553" s="578"/>
      <c r="L553" s="578"/>
      <c r="M553" s="578"/>
      <c r="N553" s="578"/>
      <c r="O553" s="579"/>
    </row>
    <row r="554" spans="4:15" ht="15.75" customHeight="1">
      <c r="D554" s="553" t="s">
        <v>202</v>
      </c>
      <c r="E554" s="555">
        <f>VLOOKUP(B549,'申込入力シート'!$B$5:$T$24,2,FALSE)</f>
        <v>0</v>
      </c>
      <c r="F554" s="556"/>
      <c r="G554" s="557"/>
      <c r="H554" s="304" t="s">
        <v>3</v>
      </c>
      <c r="I554" s="561">
        <f>VLOOKUP(B549,'申込入力シート'!$B$5:$T$24,5,FALSE)</f>
        <v>0</v>
      </c>
      <c r="J554" s="562"/>
      <c r="K554" s="562"/>
      <c r="L554" s="562"/>
      <c r="M554" s="563"/>
      <c r="N554" s="567" t="s">
        <v>196</v>
      </c>
      <c r="O554" s="569" t="str">
        <f>VLOOKUP(B549,'申込入力シート'!$B$5:$T$24,4,FALSE)&amp;"年"</f>
        <v>年</v>
      </c>
    </row>
    <row r="555" spans="4:16" ht="37.5" customHeight="1">
      <c r="D555" s="554"/>
      <c r="E555" s="558"/>
      <c r="F555" s="559"/>
      <c r="G555" s="560"/>
      <c r="H555" s="305" t="s">
        <v>9</v>
      </c>
      <c r="I555" s="564">
        <f>VLOOKUP(B549,'申込入力シート'!$B$5:$T$24,3,FALSE)</f>
        <v>0</v>
      </c>
      <c r="J555" s="565"/>
      <c r="K555" s="565"/>
      <c r="L555" s="565"/>
      <c r="M555" s="566"/>
      <c r="N555" s="568"/>
      <c r="O555" s="570"/>
      <c r="P555" s="296"/>
    </row>
    <row r="556" spans="4:15" ht="13.5">
      <c r="D556" s="609" t="s">
        <v>193</v>
      </c>
      <c r="E556" s="603" t="s">
        <v>197</v>
      </c>
      <c r="F556" s="610"/>
      <c r="G556" s="611"/>
      <c r="H556" s="603" t="s">
        <v>198</v>
      </c>
      <c r="I556" s="604"/>
      <c r="J556" s="604"/>
      <c r="K556" s="604"/>
      <c r="L556" s="604"/>
      <c r="M556" s="604"/>
      <c r="N556" s="604"/>
      <c r="O556" s="605"/>
    </row>
    <row r="557" spans="4:15" ht="33.75" customHeight="1">
      <c r="D557" s="554"/>
      <c r="E557" s="595">
        <f>'学校情報入力シート'!$D$4</f>
        <v>0</v>
      </c>
      <c r="F557" s="596"/>
      <c r="G557" s="597"/>
      <c r="H557" s="606" t="str">
        <f>'学校情報入力シート'!$D$5&amp;"　"&amp;'学校情報入力シート'!$D$6</f>
        <v>　</v>
      </c>
      <c r="I557" s="607"/>
      <c r="J557" s="607"/>
      <c r="K557" s="607"/>
      <c r="L557" s="607"/>
      <c r="M557" s="607"/>
      <c r="N557" s="607"/>
      <c r="O557" s="608"/>
    </row>
    <row r="558" spans="4:15" ht="13.5">
      <c r="D558" s="553" t="s">
        <v>203</v>
      </c>
      <c r="E558" s="598" t="s">
        <v>209</v>
      </c>
      <c r="F558" s="598"/>
      <c r="G558" s="599"/>
      <c r="H558" s="598" t="s">
        <v>204</v>
      </c>
      <c r="I558" s="599"/>
      <c r="J558" s="599"/>
      <c r="K558" s="599"/>
      <c r="L558" s="599"/>
      <c r="M558" s="598" t="s">
        <v>199</v>
      </c>
      <c r="N558" s="599"/>
      <c r="O558" s="600"/>
    </row>
    <row r="559" spans="4:15" ht="33.75" customHeight="1" thickBot="1">
      <c r="D559" s="593"/>
      <c r="E559" s="571">
        <f>VLOOKUP(B549,'申込入力シート'!$B$5:$T$24,15,FALSE)</f>
        <v>0</v>
      </c>
      <c r="F559" s="571"/>
      <c r="G559" s="572"/>
      <c r="H559" s="583" t="str">
        <f>VLOOKUP(B549,'申込入力シート'!$B$5:$T$24,16,FALSE)&amp;" "&amp;VLOOKUP(B549,'申込入力シート'!$B$5:$T$24,17,FALSE)</f>
        <v> </v>
      </c>
      <c r="I559" s="584"/>
      <c r="J559" s="584"/>
      <c r="K559" s="584"/>
      <c r="L559" s="585"/>
      <c r="M559" s="583" t="str">
        <f>VLOOKUP(B549,'申込入力シート'!$B$5:$T$24,18,FALSE)&amp;" "&amp;VLOOKUP(B549,'申込入力シート'!$B$5:$T$24,19,FALSE)</f>
        <v> </v>
      </c>
      <c r="N559" s="584"/>
      <c r="O559" s="586"/>
    </row>
    <row r="560" spans="4:15" ht="19.5" customHeight="1">
      <c r="D560" s="593"/>
      <c r="E560" s="306" t="s">
        <v>214</v>
      </c>
      <c r="F560" s="302"/>
      <c r="G560" s="162"/>
      <c r="H560" s="299"/>
      <c r="I560" s="163"/>
      <c r="J560" s="163"/>
      <c r="K560" s="163"/>
      <c r="L560" s="163"/>
      <c r="M560" s="299"/>
      <c r="N560" s="163"/>
      <c r="O560" s="76"/>
    </row>
    <row r="561" spans="4:15" ht="18" customHeight="1">
      <c r="D561" s="593"/>
      <c r="E561" s="587" t="s">
        <v>208</v>
      </c>
      <c r="F561" s="308" t="s">
        <v>4</v>
      </c>
      <c r="G561" s="613"/>
      <c r="H561" s="614"/>
      <c r="I561" s="573" t="s">
        <v>206</v>
      </c>
      <c r="J561" s="573"/>
      <c r="K561" s="590"/>
      <c r="L561" s="591"/>
      <c r="M561" s="591"/>
      <c r="N561" s="591"/>
      <c r="O561" s="592"/>
    </row>
    <row r="562" spans="4:15" ht="18" customHeight="1">
      <c r="D562" s="593"/>
      <c r="E562" s="588"/>
      <c r="F562" s="307" t="s">
        <v>6</v>
      </c>
      <c r="G562" s="615"/>
      <c r="H562" s="616"/>
      <c r="I562" s="574" t="s">
        <v>207</v>
      </c>
      <c r="J562" s="574"/>
      <c r="K562" s="619"/>
      <c r="L562" s="620"/>
      <c r="M562" s="620"/>
      <c r="N562" s="620"/>
      <c r="O562" s="388" t="s">
        <v>244</v>
      </c>
    </row>
    <row r="563" spans="4:15" ht="18" customHeight="1">
      <c r="D563" s="593"/>
      <c r="E563" s="587" t="s">
        <v>205</v>
      </c>
      <c r="F563" s="308" t="s">
        <v>4</v>
      </c>
      <c r="G563" s="613"/>
      <c r="H563" s="614"/>
      <c r="I563" s="573" t="s">
        <v>206</v>
      </c>
      <c r="J563" s="573"/>
      <c r="K563" s="590"/>
      <c r="L563" s="591"/>
      <c r="M563" s="591"/>
      <c r="N563" s="591"/>
      <c r="O563" s="592"/>
    </row>
    <row r="564" spans="4:15" ht="18" customHeight="1" thickBot="1">
      <c r="D564" s="594"/>
      <c r="E564" s="589"/>
      <c r="F564" s="309" t="s">
        <v>6</v>
      </c>
      <c r="G564" s="617"/>
      <c r="H564" s="618"/>
      <c r="I564" s="612" t="s">
        <v>207</v>
      </c>
      <c r="J564" s="612"/>
      <c r="K564" s="621"/>
      <c r="L564" s="622"/>
      <c r="M564" s="622"/>
      <c r="N564" s="622"/>
      <c r="O564" s="389" t="s">
        <v>244</v>
      </c>
    </row>
    <row r="565" spans="4:15" ht="19.5" customHeight="1">
      <c r="D565" s="298"/>
      <c r="E565" s="299"/>
      <c r="F565" s="299"/>
      <c r="G565" s="311" t="s">
        <v>285</v>
      </c>
      <c r="H565" s="299"/>
      <c r="I565" s="299"/>
      <c r="J565" s="296"/>
      <c r="K565" s="300"/>
      <c r="L565" s="300"/>
      <c r="M565" s="300"/>
      <c r="N565" s="602" t="s">
        <v>194</v>
      </c>
      <c r="O565" s="602"/>
    </row>
    <row r="566" spans="2:15" ht="21" customHeight="1">
      <c r="B566" s="330">
        <v>17</v>
      </c>
      <c r="D566" s="601" t="s">
        <v>200</v>
      </c>
      <c r="E566" s="602"/>
      <c r="F566" s="602"/>
      <c r="G566" s="602"/>
      <c r="K566" s="289" t="s">
        <v>188</v>
      </c>
      <c r="L566" s="290"/>
      <c r="M566" s="291"/>
      <c r="N566" s="292"/>
      <c r="O566" s="288"/>
    </row>
    <row r="567" spans="2:15" ht="21" customHeight="1">
      <c r="B567" s="324" t="s">
        <v>248</v>
      </c>
      <c r="L567" s="293"/>
      <c r="M567" s="294"/>
      <c r="N567" s="295" t="s">
        <v>189</v>
      </c>
      <c r="O567" s="310" t="s">
        <v>210</v>
      </c>
    </row>
    <row r="568" spans="15:16" ht="6" customHeight="1" thickBot="1">
      <c r="O568" s="291"/>
      <c r="P568" s="296"/>
    </row>
    <row r="569" spans="4:17" ht="22.5">
      <c r="D569" s="328" t="s">
        <v>201</v>
      </c>
      <c r="E569" s="575" t="s">
        <v>190</v>
      </c>
      <c r="F569" s="576"/>
      <c r="G569" s="576"/>
      <c r="H569" s="576"/>
      <c r="I569" s="576"/>
      <c r="J569" s="576"/>
      <c r="K569" s="576"/>
      <c r="L569" s="576"/>
      <c r="M569" s="576"/>
      <c r="N569" s="576"/>
      <c r="O569" s="577"/>
      <c r="P569" s="297"/>
      <c r="Q569" s="297"/>
    </row>
    <row r="570" spans="2:15" ht="33.75" customHeight="1">
      <c r="B570" s="329" t="str">
        <f>IF(H570="()　","データなし","")</f>
        <v>データなし</v>
      </c>
      <c r="D570" s="303" t="s">
        <v>191</v>
      </c>
      <c r="E570" s="580" t="s">
        <v>195</v>
      </c>
      <c r="F570" s="581"/>
      <c r="G570" s="582"/>
      <c r="H570" s="578" t="str">
        <f>"("&amp;VLOOKUP(B566,'申込入力シート'!$B$5:$T$24,6,FALSE)&amp;")　"&amp;VLOOKUP(B566,'申込入力シート'!$B$5:$T$24,7,FALSE)</f>
        <v>()　</v>
      </c>
      <c r="I570" s="578"/>
      <c r="J570" s="578"/>
      <c r="K570" s="578"/>
      <c r="L570" s="578"/>
      <c r="M570" s="578"/>
      <c r="N570" s="578"/>
      <c r="O570" s="579"/>
    </row>
    <row r="571" spans="4:15" ht="15.75" customHeight="1">
      <c r="D571" s="553" t="s">
        <v>202</v>
      </c>
      <c r="E571" s="555">
        <f>VLOOKUP(B566,'申込入力シート'!$B$5:$T$24,2,FALSE)</f>
        <v>0</v>
      </c>
      <c r="F571" s="556"/>
      <c r="G571" s="557"/>
      <c r="H571" s="304" t="s">
        <v>3</v>
      </c>
      <c r="I571" s="561">
        <f>VLOOKUP(B566,'申込入力シート'!$B$5:$T$24,5,FALSE)</f>
        <v>0</v>
      </c>
      <c r="J571" s="562"/>
      <c r="K571" s="562"/>
      <c r="L571" s="562"/>
      <c r="M571" s="563"/>
      <c r="N571" s="567" t="s">
        <v>196</v>
      </c>
      <c r="O571" s="569" t="str">
        <f>VLOOKUP(B566,'申込入力シート'!$B$5:$T$24,4,FALSE)&amp;"年"</f>
        <v>年</v>
      </c>
    </row>
    <row r="572" spans="4:16" ht="37.5" customHeight="1">
      <c r="D572" s="554"/>
      <c r="E572" s="558"/>
      <c r="F572" s="559"/>
      <c r="G572" s="560"/>
      <c r="H572" s="305" t="s">
        <v>9</v>
      </c>
      <c r="I572" s="564">
        <f>VLOOKUP(B566,'申込入力シート'!$B$5:$T$24,3,FALSE)</f>
        <v>0</v>
      </c>
      <c r="J572" s="565"/>
      <c r="K572" s="565"/>
      <c r="L572" s="565"/>
      <c r="M572" s="566"/>
      <c r="N572" s="568"/>
      <c r="O572" s="570"/>
      <c r="P572" s="296"/>
    </row>
    <row r="573" spans="4:15" ht="13.5">
      <c r="D573" s="609" t="s">
        <v>193</v>
      </c>
      <c r="E573" s="603" t="s">
        <v>197</v>
      </c>
      <c r="F573" s="610"/>
      <c r="G573" s="611"/>
      <c r="H573" s="603" t="s">
        <v>198</v>
      </c>
      <c r="I573" s="604"/>
      <c r="J573" s="604"/>
      <c r="K573" s="604"/>
      <c r="L573" s="604"/>
      <c r="M573" s="604"/>
      <c r="N573" s="604"/>
      <c r="O573" s="605"/>
    </row>
    <row r="574" spans="4:15" ht="33.75" customHeight="1">
      <c r="D574" s="554"/>
      <c r="E574" s="595">
        <f>'学校情報入力シート'!$D$4</f>
        <v>0</v>
      </c>
      <c r="F574" s="596"/>
      <c r="G574" s="597"/>
      <c r="H574" s="606" t="str">
        <f>'学校情報入力シート'!$D$5&amp;"　"&amp;'学校情報入力シート'!$D$6</f>
        <v>　</v>
      </c>
      <c r="I574" s="607"/>
      <c r="J574" s="607"/>
      <c r="K574" s="607"/>
      <c r="L574" s="607"/>
      <c r="M574" s="607"/>
      <c r="N574" s="607"/>
      <c r="O574" s="608"/>
    </row>
    <row r="575" spans="4:15" ht="13.5">
      <c r="D575" s="553" t="s">
        <v>203</v>
      </c>
      <c r="E575" s="598" t="s">
        <v>209</v>
      </c>
      <c r="F575" s="598"/>
      <c r="G575" s="599"/>
      <c r="H575" s="598" t="s">
        <v>204</v>
      </c>
      <c r="I575" s="599"/>
      <c r="J575" s="599"/>
      <c r="K575" s="599"/>
      <c r="L575" s="599"/>
      <c r="M575" s="598" t="s">
        <v>199</v>
      </c>
      <c r="N575" s="599"/>
      <c r="O575" s="600"/>
    </row>
    <row r="576" spans="4:15" ht="33.75" customHeight="1" thickBot="1">
      <c r="D576" s="593"/>
      <c r="E576" s="571">
        <f>VLOOKUP(B566,'申込入力シート'!$B$5:$T$24,8,FALSE)</f>
        <v>0</v>
      </c>
      <c r="F576" s="571"/>
      <c r="G576" s="572"/>
      <c r="H576" s="583" t="str">
        <f>VLOOKUP(B566,'申込入力シート'!$B$5:$T$24,9,FALSE)&amp;" "&amp;VLOOKUP(B566,'申込入力シート'!$B$5:$T$24,10,FALSE)</f>
        <v> </v>
      </c>
      <c r="I576" s="584"/>
      <c r="J576" s="584"/>
      <c r="K576" s="584"/>
      <c r="L576" s="585"/>
      <c r="M576" s="583" t="str">
        <f>VLOOKUP(B566,'申込入力シート'!$B$5:$T$24,11,FALSE)&amp;" "&amp;VLOOKUP(B566,'申込入力シート'!$B$5:$T$24,12,FALSE)</f>
        <v> </v>
      </c>
      <c r="N576" s="584"/>
      <c r="O576" s="586"/>
    </row>
    <row r="577" spans="4:15" ht="19.5" customHeight="1">
      <c r="D577" s="593"/>
      <c r="E577" s="306" t="s">
        <v>214</v>
      </c>
      <c r="F577" s="302"/>
      <c r="G577" s="162"/>
      <c r="H577" s="299"/>
      <c r="I577" s="163"/>
      <c r="J577" s="163"/>
      <c r="K577" s="163"/>
      <c r="L577" s="163"/>
      <c r="M577" s="299"/>
      <c r="N577" s="163"/>
      <c r="O577" s="76"/>
    </row>
    <row r="578" spans="4:15" ht="18" customHeight="1">
      <c r="D578" s="593"/>
      <c r="E578" s="587" t="s">
        <v>208</v>
      </c>
      <c r="F578" s="308" t="s">
        <v>4</v>
      </c>
      <c r="G578" s="613"/>
      <c r="H578" s="614"/>
      <c r="I578" s="573" t="s">
        <v>206</v>
      </c>
      <c r="J578" s="573"/>
      <c r="K578" s="590"/>
      <c r="L578" s="591"/>
      <c r="M578" s="591"/>
      <c r="N578" s="591"/>
      <c r="O578" s="592"/>
    </row>
    <row r="579" spans="4:15" ht="18" customHeight="1">
      <c r="D579" s="593"/>
      <c r="E579" s="588"/>
      <c r="F579" s="307" t="s">
        <v>245</v>
      </c>
      <c r="G579" s="615"/>
      <c r="H579" s="616"/>
      <c r="I579" s="574" t="s">
        <v>207</v>
      </c>
      <c r="J579" s="574"/>
      <c r="K579" s="619"/>
      <c r="L579" s="620"/>
      <c r="M579" s="620"/>
      <c r="N579" s="620"/>
      <c r="O579" s="388" t="s">
        <v>244</v>
      </c>
    </row>
    <row r="580" spans="4:15" ht="18" customHeight="1">
      <c r="D580" s="593"/>
      <c r="E580" s="587" t="s">
        <v>205</v>
      </c>
      <c r="F580" s="308" t="s">
        <v>4</v>
      </c>
      <c r="G580" s="613"/>
      <c r="H580" s="614"/>
      <c r="I580" s="573" t="s">
        <v>206</v>
      </c>
      <c r="J580" s="573"/>
      <c r="K580" s="590"/>
      <c r="L580" s="591"/>
      <c r="M580" s="591"/>
      <c r="N580" s="591"/>
      <c r="O580" s="592"/>
    </row>
    <row r="581" spans="4:15" ht="18" customHeight="1" thickBot="1">
      <c r="D581" s="594"/>
      <c r="E581" s="589"/>
      <c r="F581" s="309" t="s">
        <v>245</v>
      </c>
      <c r="G581" s="617"/>
      <c r="H581" s="618"/>
      <c r="I581" s="612" t="s">
        <v>207</v>
      </c>
      <c r="J581" s="612"/>
      <c r="K581" s="621"/>
      <c r="L581" s="622"/>
      <c r="M581" s="622"/>
      <c r="N581" s="622"/>
      <c r="O581" s="389" t="s">
        <v>244</v>
      </c>
    </row>
    <row r="582" spans="4:15" ht="19.5" customHeight="1">
      <c r="D582" s="298"/>
      <c r="E582" s="299"/>
      <c r="F582" s="299"/>
      <c r="G582" s="311" t="s">
        <v>267</v>
      </c>
      <c r="H582" s="299"/>
      <c r="I582" s="299"/>
      <c r="J582" s="296"/>
      <c r="K582" s="300"/>
      <c r="L582" s="300"/>
      <c r="M582" s="300"/>
      <c r="N582" s="602" t="s">
        <v>194</v>
      </c>
      <c r="O582" s="602"/>
    </row>
    <row r="583" spans="4:15" ht="104.25" customHeight="1">
      <c r="D583" s="298"/>
      <c r="E583" s="299"/>
      <c r="F583" s="299"/>
      <c r="G583" s="299"/>
      <c r="H583" s="299"/>
      <c r="I583" s="299"/>
      <c r="J583" s="296"/>
      <c r="K583" s="300"/>
      <c r="L583" s="300"/>
      <c r="M583" s="300"/>
      <c r="N583" s="299"/>
      <c r="O583" s="299"/>
    </row>
    <row r="584" spans="2:15" ht="21" customHeight="1">
      <c r="B584" s="330">
        <v>17</v>
      </c>
      <c r="D584" s="601" t="s">
        <v>200</v>
      </c>
      <c r="E584" s="602"/>
      <c r="F584" s="602"/>
      <c r="G584" s="602"/>
      <c r="K584" s="289" t="s">
        <v>188</v>
      </c>
      <c r="L584" s="290"/>
      <c r="M584" s="291"/>
      <c r="N584" s="292"/>
      <c r="O584" s="288"/>
    </row>
    <row r="585" spans="2:15" ht="21" customHeight="1">
      <c r="B585" s="324" t="s">
        <v>246</v>
      </c>
      <c r="L585" s="293"/>
      <c r="M585" s="294"/>
      <c r="N585" s="295" t="s">
        <v>189</v>
      </c>
      <c r="O585" s="310" t="s">
        <v>210</v>
      </c>
    </row>
    <row r="586" spans="15:16" ht="6" customHeight="1" thickBot="1">
      <c r="O586" s="291"/>
      <c r="P586" s="296"/>
    </row>
    <row r="587" spans="4:17" ht="22.5">
      <c r="D587" s="328" t="s">
        <v>201</v>
      </c>
      <c r="E587" s="575" t="s">
        <v>190</v>
      </c>
      <c r="F587" s="576"/>
      <c r="G587" s="576"/>
      <c r="H587" s="576"/>
      <c r="I587" s="576"/>
      <c r="J587" s="576"/>
      <c r="K587" s="576"/>
      <c r="L587" s="576"/>
      <c r="M587" s="576"/>
      <c r="N587" s="576"/>
      <c r="O587" s="577"/>
      <c r="P587" s="297"/>
      <c r="Q587" s="297"/>
    </row>
    <row r="588" spans="2:15" ht="33.75" customHeight="1">
      <c r="B588" s="329" t="str">
        <f>IF(H588="()　","データなし","")</f>
        <v>データなし</v>
      </c>
      <c r="D588" s="303" t="s">
        <v>191</v>
      </c>
      <c r="E588" s="580" t="s">
        <v>195</v>
      </c>
      <c r="F588" s="581"/>
      <c r="G588" s="582"/>
      <c r="H588" s="578" t="str">
        <f>"("&amp;VLOOKUP(B584,'申込入力シート'!$B$5:$T$24,13,FALSE)&amp;")　"&amp;VLOOKUP(B584,'申込入力シート'!$B$5:$T$24,14,FALSE)</f>
        <v>()　</v>
      </c>
      <c r="I588" s="578"/>
      <c r="J588" s="578"/>
      <c r="K588" s="578"/>
      <c r="L588" s="578"/>
      <c r="M588" s="578"/>
      <c r="N588" s="578"/>
      <c r="O588" s="579"/>
    </row>
    <row r="589" spans="4:15" ht="15.75" customHeight="1">
      <c r="D589" s="553" t="s">
        <v>202</v>
      </c>
      <c r="E589" s="555">
        <f>VLOOKUP(B584,'申込入力シート'!$B$5:$T$24,2,FALSE)</f>
        <v>0</v>
      </c>
      <c r="F589" s="556"/>
      <c r="G589" s="557"/>
      <c r="H589" s="304" t="s">
        <v>3</v>
      </c>
      <c r="I589" s="561">
        <f>VLOOKUP(B584,'申込入力シート'!$B$5:$T$24,5,FALSE)</f>
        <v>0</v>
      </c>
      <c r="J589" s="562"/>
      <c r="K589" s="562"/>
      <c r="L589" s="562"/>
      <c r="M589" s="563"/>
      <c r="N589" s="567" t="s">
        <v>196</v>
      </c>
      <c r="O589" s="569" t="str">
        <f>VLOOKUP(B584,'申込入力シート'!$B$5:$T$24,4,FALSE)&amp;"年"</f>
        <v>年</v>
      </c>
    </row>
    <row r="590" spans="4:16" ht="37.5" customHeight="1">
      <c r="D590" s="554"/>
      <c r="E590" s="558"/>
      <c r="F590" s="559"/>
      <c r="G590" s="560"/>
      <c r="H590" s="305" t="s">
        <v>9</v>
      </c>
      <c r="I590" s="564">
        <f>VLOOKUP(B584,'申込入力シート'!$B$5:$T$24,3,FALSE)</f>
        <v>0</v>
      </c>
      <c r="J590" s="565"/>
      <c r="K590" s="565"/>
      <c r="L590" s="565"/>
      <c r="M590" s="566"/>
      <c r="N590" s="568"/>
      <c r="O590" s="570"/>
      <c r="P590" s="296"/>
    </row>
    <row r="591" spans="4:15" ht="13.5">
      <c r="D591" s="609" t="s">
        <v>193</v>
      </c>
      <c r="E591" s="603" t="s">
        <v>197</v>
      </c>
      <c r="F591" s="610"/>
      <c r="G591" s="611"/>
      <c r="H591" s="603" t="s">
        <v>198</v>
      </c>
      <c r="I591" s="604"/>
      <c r="J591" s="604"/>
      <c r="K591" s="604"/>
      <c r="L591" s="604"/>
      <c r="M591" s="604"/>
      <c r="N591" s="604"/>
      <c r="O591" s="605"/>
    </row>
    <row r="592" spans="4:15" ht="33.75" customHeight="1">
      <c r="D592" s="554"/>
      <c r="E592" s="595">
        <f>'学校情報入力シート'!$D$4</f>
        <v>0</v>
      </c>
      <c r="F592" s="596"/>
      <c r="G592" s="597"/>
      <c r="H592" s="606" t="str">
        <f>'学校情報入力シート'!$D$5&amp;"　"&amp;'学校情報入力シート'!$D$6</f>
        <v>　</v>
      </c>
      <c r="I592" s="607"/>
      <c r="J592" s="607"/>
      <c r="K592" s="607"/>
      <c r="L592" s="607"/>
      <c r="M592" s="607"/>
      <c r="N592" s="607"/>
      <c r="O592" s="608"/>
    </row>
    <row r="593" spans="4:15" ht="13.5">
      <c r="D593" s="553" t="s">
        <v>203</v>
      </c>
      <c r="E593" s="598" t="s">
        <v>209</v>
      </c>
      <c r="F593" s="598"/>
      <c r="G593" s="599"/>
      <c r="H593" s="598" t="s">
        <v>204</v>
      </c>
      <c r="I593" s="599"/>
      <c r="J593" s="599"/>
      <c r="K593" s="599"/>
      <c r="L593" s="599"/>
      <c r="M593" s="598" t="s">
        <v>199</v>
      </c>
      <c r="N593" s="599"/>
      <c r="O593" s="600"/>
    </row>
    <row r="594" spans="4:15" ht="33.75" customHeight="1" thickBot="1">
      <c r="D594" s="593"/>
      <c r="E594" s="571">
        <f>VLOOKUP(B584,'申込入力シート'!$B$5:$T$24,15,FALSE)</f>
        <v>0</v>
      </c>
      <c r="F594" s="571"/>
      <c r="G594" s="572"/>
      <c r="H594" s="583" t="str">
        <f>VLOOKUP(B584,'申込入力シート'!$B$5:$T$24,16,FALSE)&amp;" "&amp;VLOOKUP(B584,'申込入力シート'!$B$5:$T$24,17,FALSE)</f>
        <v> </v>
      </c>
      <c r="I594" s="584"/>
      <c r="J594" s="584"/>
      <c r="K594" s="584"/>
      <c r="L594" s="585"/>
      <c r="M594" s="583" t="str">
        <f>VLOOKUP(B584,'申込入力シート'!$B$5:$T$24,18,FALSE)&amp;" "&amp;VLOOKUP(B584,'申込入力シート'!$B$5:$T$24,19,FALSE)</f>
        <v> </v>
      </c>
      <c r="N594" s="584"/>
      <c r="O594" s="586"/>
    </row>
    <row r="595" spans="4:15" ht="19.5" customHeight="1">
      <c r="D595" s="593"/>
      <c r="E595" s="306" t="s">
        <v>214</v>
      </c>
      <c r="F595" s="302"/>
      <c r="G595" s="162"/>
      <c r="H595" s="299"/>
      <c r="I595" s="163"/>
      <c r="J595" s="163"/>
      <c r="K595" s="163"/>
      <c r="L595" s="163"/>
      <c r="M595" s="299"/>
      <c r="N595" s="163"/>
      <c r="O595" s="76"/>
    </row>
    <row r="596" spans="4:15" ht="18" customHeight="1">
      <c r="D596" s="593"/>
      <c r="E596" s="587" t="s">
        <v>208</v>
      </c>
      <c r="F596" s="308" t="s">
        <v>4</v>
      </c>
      <c r="G596" s="613"/>
      <c r="H596" s="614"/>
      <c r="I596" s="573" t="s">
        <v>206</v>
      </c>
      <c r="J596" s="573"/>
      <c r="K596" s="590"/>
      <c r="L596" s="591"/>
      <c r="M596" s="591"/>
      <c r="N596" s="591"/>
      <c r="O596" s="592"/>
    </row>
    <row r="597" spans="4:15" ht="18" customHeight="1">
      <c r="D597" s="593"/>
      <c r="E597" s="588"/>
      <c r="F597" s="307" t="s">
        <v>6</v>
      </c>
      <c r="G597" s="615"/>
      <c r="H597" s="616"/>
      <c r="I597" s="574" t="s">
        <v>207</v>
      </c>
      <c r="J597" s="574"/>
      <c r="K597" s="619"/>
      <c r="L597" s="620"/>
      <c r="M597" s="620"/>
      <c r="N597" s="620"/>
      <c r="O597" s="388" t="s">
        <v>244</v>
      </c>
    </row>
    <row r="598" spans="4:15" ht="18" customHeight="1">
      <c r="D598" s="593"/>
      <c r="E598" s="587" t="s">
        <v>205</v>
      </c>
      <c r="F598" s="308" t="s">
        <v>4</v>
      </c>
      <c r="G598" s="613"/>
      <c r="H598" s="614"/>
      <c r="I598" s="573" t="s">
        <v>206</v>
      </c>
      <c r="J598" s="573"/>
      <c r="K598" s="590"/>
      <c r="L598" s="591"/>
      <c r="M598" s="591"/>
      <c r="N598" s="591"/>
      <c r="O598" s="592"/>
    </row>
    <row r="599" spans="4:15" ht="18" customHeight="1" thickBot="1">
      <c r="D599" s="594"/>
      <c r="E599" s="589"/>
      <c r="F599" s="309" t="s">
        <v>6</v>
      </c>
      <c r="G599" s="617"/>
      <c r="H599" s="618"/>
      <c r="I599" s="612" t="s">
        <v>207</v>
      </c>
      <c r="J599" s="612"/>
      <c r="K599" s="621"/>
      <c r="L599" s="622"/>
      <c r="M599" s="622"/>
      <c r="N599" s="622"/>
      <c r="O599" s="389" t="s">
        <v>244</v>
      </c>
    </row>
    <row r="600" spans="4:15" ht="19.5" customHeight="1">
      <c r="D600" s="298"/>
      <c r="E600" s="299"/>
      <c r="F600" s="299"/>
      <c r="G600" s="311" t="s">
        <v>286</v>
      </c>
      <c r="H600" s="299"/>
      <c r="I600" s="299"/>
      <c r="J600" s="296"/>
      <c r="K600" s="300"/>
      <c r="L600" s="300"/>
      <c r="M600" s="300"/>
      <c r="N600" s="602" t="s">
        <v>194</v>
      </c>
      <c r="O600" s="602"/>
    </row>
    <row r="601" spans="2:15" ht="21" customHeight="1">
      <c r="B601" s="330">
        <v>18</v>
      </c>
      <c r="D601" s="601" t="s">
        <v>200</v>
      </c>
      <c r="E601" s="602"/>
      <c r="F601" s="602"/>
      <c r="G601" s="602"/>
      <c r="K601" s="289" t="s">
        <v>188</v>
      </c>
      <c r="L601" s="290"/>
      <c r="M601" s="291"/>
      <c r="N601" s="292"/>
      <c r="O601" s="288"/>
    </row>
    <row r="602" spans="2:15" ht="21" customHeight="1">
      <c r="B602" s="324" t="s">
        <v>248</v>
      </c>
      <c r="L602" s="293"/>
      <c r="M602" s="294"/>
      <c r="N602" s="295" t="s">
        <v>189</v>
      </c>
      <c r="O602" s="310" t="s">
        <v>210</v>
      </c>
    </row>
    <row r="603" spans="15:16" ht="6" customHeight="1" thickBot="1">
      <c r="O603" s="291"/>
      <c r="P603" s="296"/>
    </row>
    <row r="604" spans="4:17" ht="22.5">
      <c r="D604" s="328" t="s">
        <v>201</v>
      </c>
      <c r="E604" s="575" t="s">
        <v>190</v>
      </c>
      <c r="F604" s="576"/>
      <c r="G604" s="576"/>
      <c r="H604" s="576"/>
      <c r="I604" s="576"/>
      <c r="J604" s="576"/>
      <c r="K604" s="576"/>
      <c r="L604" s="576"/>
      <c r="M604" s="576"/>
      <c r="N604" s="576"/>
      <c r="O604" s="577"/>
      <c r="P604" s="297"/>
      <c r="Q604" s="297"/>
    </row>
    <row r="605" spans="2:15" ht="33.75" customHeight="1">
      <c r="B605" s="329" t="str">
        <f>IF(H605="()　","データなし","")</f>
        <v>データなし</v>
      </c>
      <c r="D605" s="303" t="s">
        <v>191</v>
      </c>
      <c r="E605" s="580" t="s">
        <v>195</v>
      </c>
      <c r="F605" s="581"/>
      <c r="G605" s="582"/>
      <c r="H605" s="578" t="str">
        <f>"("&amp;VLOOKUP(B601,'申込入力シート'!$B$5:$T$24,6,FALSE)&amp;")　"&amp;VLOOKUP(B601,'申込入力シート'!$B$5:$T$24,7,FALSE)</f>
        <v>()　</v>
      </c>
      <c r="I605" s="578"/>
      <c r="J605" s="578"/>
      <c r="K605" s="578"/>
      <c r="L605" s="578"/>
      <c r="M605" s="578"/>
      <c r="N605" s="578"/>
      <c r="O605" s="579"/>
    </row>
    <row r="606" spans="4:15" ht="15.75" customHeight="1">
      <c r="D606" s="553" t="s">
        <v>202</v>
      </c>
      <c r="E606" s="555">
        <f>VLOOKUP(B601,'申込入力シート'!$B$5:$T$24,2,FALSE)</f>
        <v>0</v>
      </c>
      <c r="F606" s="556"/>
      <c r="G606" s="557"/>
      <c r="H606" s="304" t="s">
        <v>3</v>
      </c>
      <c r="I606" s="561">
        <f>VLOOKUP(B601,'申込入力シート'!$B$5:$T$24,5,FALSE)</f>
        <v>0</v>
      </c>
      <c r="J606" s="562"/>
      <c r="K606" s="562"/>
      <c r="L606" s="562"/>
      <c r="M606" s="563"/>
      <c r="N606" s="567" t="s">
        <v>196</v>
      </c>
      <c r="O606" s="569" t="str">
        <f>VLOOKUP(B601,'申込入力シート'!$B$5:$T$24,4,FALSE)&amp;"年"</f>
        <v>年</v>
      </c>
    </row>
    <row r="607" spans="4:16" ht="37.5" customHeight="1">
      <c r="D607" s="554"/>
      <c r="E607" s="558"/>
      <c r="F607" s="559"/>
      <c r="G607" s="560"/>
      <c r="H607" s="305" t="s">
        <v>9</v>
      </c>
      <c r="I607" s="564">
        <f>VLOOKUP(B601,'申込入力シート'!$B$5:$T$24,3,FALSE)</f>
        <v>0</v>
      </c>
      <c r="J607" s="565"/>
      <c r="K607" s="565"/>
      <c r="L607" s="565"/>
      <c r="M607" s="566"/>
      <c r="N607" s="568"/>
      <c r="O607" s="570"/>
      <c r="P607" s="296"/>
    </row>
    <row r="608" spans="4:15" ht="13.5">
      <c r="D608" s="609" t="s">
        <v>193</v>
      </c>
      <c r="E608" s="603" t="s">
        <v>197</v>
      </c>
      <c r="F608" s="610"/>
      <c r="G608" s="611"/>
      <c r="H608" s="603" t="s">
        <v>198</v>
      </c>
      <c r="I608" s="604"/>
      <c r="J608" s="604"/>
      <c r="K608" s="604"/>
      <c r="L608" s="604"/>
      <c r="M608" s="604"/>
      <c r="N608" s="604"/>
      <c r="O608" s="605"/>
    </row>
    <row r="609" spans="4:15" ht="33.75" customHeight="1">
      <c r="D609" s="554"/>
      <c r="E609" s="595">
        <f>'学校情報入力シート'!$D$4</f>
        <v>0</v>
      </c>
      <c r="F609" s="596"/>
      <c r="G609" s="597"/>
      <c r="H609" s="606" t="str">
        <f>'学校情報入力シート'!$D$5&amp;"　"&amp;'学校情報入力シート'!$D$6</f>
        <v>　</v>
      </c>
      <c r="I609" s="607"/>
      <c r="J609" s="607"/>
      <c r="K609" s="607"/>
      <c r="L609" s="607"/>
      <c r="M609" s="607"/>
      <c r="N609" s="607"/>
      <c r="O609" s="608"/>
    </row>
    <row r="610" spans="4:15" ht="13.5">
      <c r="D610" s="553" t="s">
        <v>203</v>
      </c>
      <c r="E610" s="598" t="s">
        <v>209</v>
      </c>
      <c r="F610" s="598"/>
      <c r="G610" s="599"/>
      <c r="H610" s="598" t="s">
        <v>204</v>
      </c>
      <c r="I610" s="599"/>
      <c r="J610" s="599"/>
      <c r="K610" s="599"/>
      <c r="L610" s="599"/>
      <c r="M610" s="598" t="s">
        <v>199</v>
      </c>
      <c r="N610" s="599"/>
      <c r="O610" s="600"/>
    </row>
    <row r="611" spans="4:15" ht="33.75" customHeight="1" thickBot="1">
      <c r="D611" s="593"/>
      <c r="E611" s="571">
        <f>VLOOKUP(B601,'申込入力シート'!$B$5:$T$24,8,FALSE)</f>
        <v>0</v>
      </c>
      <c r="F611" s="571"/>
      <c r="G611" s="572"/>
      <c r="H611" s="583" t="str">
        <f>VLOOKUP(B601,'申込入力シート'!$B$5:$T$24,9,FALSE)&amp;" "&amp;VLOOKUP(B601,'申込入力シート'!$B$5:$T$24,10,FALSE)</f>
        <v> </v>
      </c>
      <c r="I611" s="584"/>
      <c r="J611" s="584"/>
      <c r="K611" s="584"/>
      <c r="L611" s="585"/>
      <c r="M611" s="583" t="str">
        <f>VLOOKUP(B601,'申込入力シート'!$B$5:$T$24,11,FALSE)&amp;" "&amp;VLOOKUP(B601,'申込入力シート'!$B$5:$T$24,12,FALSE)</f>
        <v> </v>
      </c>
      <c r="N611" s="584"/>
      <c r="O611" s="586"/>
    </row>
    <row r="612" spans="4:15" ht="19.5" customHeight="1">
      <c r="D612" s="593"/>
      <c r="E612" s="306" t="s">
        <v>214</v>
      </c>
      <c r="F612" s="302"/>
      <c r="G612" s="162"/>
      <c r="H612" s="299"/>
      <c r="I612" s="163"/>
      <c r="J612" s="163"/>
      <c r="K612" s="163"/>
      <c r="L612" s="163"/>
      <c r="M612" s="299"/>
      <c r="N612" s="163"/>
      <c r="O612" s="76"/>
    </row>
    <row r="613" spans="4:15" ht="18" customHeight="1">
      <c r="D613" s="593"/>
      <c r="E613" s="587" t="s">
        <v>208</v>
      </c>
      <c r="F613" s="308" t="s">
        <v>4</v>
      </c>
      <c r="G613" s="613"/>
      <c r="H613" s="614"/>
      <c r="I613" s="573" t="s">
        <v>206</v>
      </c>
      <c r="J613" s="573"/>
      <c r="K613" s="590"/>
      <c r="L613" s="591"/>
      <c r="M613" s="591"/>
      <c r="N613" s="591"/>
      <c r="O613" s="592"/>
    </row>
    <row r="614" spans="4:15" ht="18" customHeight="1">
      <c r="D614" s="593"/>
      <c r="E614" s="588"/>
      <c r="F614" s="307" t="s">
        <v>245</v>
      </c>
      <c r="G614" s="615"/>
      <c r="H614" s="616"/>
      <c r="I614" s="574" t="s">
        <v>207</v>
      </c>
      <c r="J614" s="574"/>
      <c r="K614" s="619"/>
      <c r="L614" s="620"/>
      <c r="M614" s="620"/>
      <c r="N614" s="620"/>
      <c r="O614" s="388" t="s">
        <v>244</v>
      </c>
    </row>
    <row r="615" spans="4:15" ht="18" customHeight="1">
      <c r="D615" s="593"/>
      <c r="E615" s="587" t="s">
        <v>205</v>
      </c>
      <c r="F615" s="308" t="s">
        <v>4</v>
      </c>
      <c r="G615" s="613"/>
      <c r="H615" s="614"/>
      <c r="I615" s="573" t="s">
        <v>206</v>
      </c>
      <c r="J615" s="573"/>
      <c r="K615" s="590"/>
      <c r="L615" s="591"/>
      <c r="M615" s="591"/>
      <c r="N615" s="591"/>
      <c r="O615" s="592"/>
    </row>
    <row r="616" spans="4:15" ht="18" customHeight="1" thickBot="1">
      <c r="D616" s="594"/>
      <c r="E616" s="589"/>
      <c r="F616" s="309" t="s">
        <v>245</v>
      </c>
      <c r="G616" s="617"/>
      <c r="H616" s="618"/>
      <c r="I616" s="612" t="s">
        <v>207</v>
      </c>
      <c r="J616" s="612"/>
      <c r="K616" s="621"/>
      <c r="L616" s="622"/>
      <c r="M616" s="622"/>
      <c r="N616" s="622"/>
      <c r="O616" s="389" t="s">
        <v>244</v>
      </c>
    </row>
    <row r="617" spans="4:15" ht="19.5" customHeight="1">
      <c r="D617" s="298"/>
      <c r="E617" s="299"/>
      <c r="F617" s="299"/>
      <c r="G617" s="311" t="s">
        <v>268</v>
      </c>
      <c r="H617" s="299"/>
      <c r="I617" s="299"/>
      <c r="J617" s="296"/>
      <c r="K617" s="300"/>
      <c r="L617" s="300"/>
      <c r="M617" s="300"/>
      <c r="N617" s="602" t="s">
        <v>194</v>
      </c>
      <c r="O617" s="602"/>
    </row>
    <row r="618" spans="4:15" ht="104.25" customHeight="1">
      <c r="D618" s="298"/>
      <c r="E618" s="299"/>
      <c r="F618" s="299"/>
      <c r="G618" s="299"/>
      <c r="H618" s="299"/>
      <c r="I618" s="299"/>
      <c r="J618" s="296"/>
      <c r="K618" s="300"/>
      <c r="L618" s="300"/>
      <c r="M618" s="300"/>
      <c r="N618" s="299"/>
      <c r="O618" s="299"/>
    </row>
    <row r="619" spans="2:15" ht="21" customHeight="1">
      <c r="B619" s="330">
        <v>18</v>
      </c>
      <c r="D619" s="601" t="s">
        <v>200</v>
      </c>
      <c r="E619" s="602"/>
      <c r="F619" s="602"/>
      <c r="G619" s="602"/>
      <c r="K619" s="289" t="s">
        <v>188</v>
      </c>
      <c r="L619" s="290"/>
      <c r="M619" s="291"/>
      <c r="N619" s="292"/>
      <c r="O619" s="288"/>
    </row>
    <row r="620" spans="2:15" ht="21" customHeight="1">
      <c r="B620" s="324" t="s">
        <v>246</v>
      </c>
      <c r="L620" s="293"/>
      <c r="M620" s="294"/>
      <c r="N620" s="295" t="s">
        <v>189</v>
      </c>
      <c r="O620" s="310" t="s">
        <v>210</v>
      </c>
    </row>
    <row r="621" spans="15:16" ht="6" customHeight="1" thickBot="1">
      <c r="O621" s="291"/>
      <c r="P621" s="296"/>
    </row>
    <row r="622" spans="4:17" ht="22.5">
      <c r="D622" s="328" t="s">
        <v>201</v>
      </c>
      <c r="E622" s="575" t="s">
        <v>190</v>
      </c>
      <c r="F622" s="576"/>
      <c r="G622" s="576"/>
      <c r="H622" s="576"/>
      <c r="I622" s="576"/>
      <c r="J622" s="576"/>
      <c r="K622" s="576"/>
      <c r="L622" s="576"/>
      <c r="M622" s="576"/>
      <c r="N622" s="576"/>
      <c r="O622" s="577"/>
      <c r="P622" s="297"/>
      <c r="Q622" s="297"/>
    </row>
    <row r="623" spans="2:15" ht="33.75" customHeight="1">
      <c r="B623" s="329" t="str">
        <f>IF(H623="()　","データなし","")</f>
        <v>データなし</v>
      </c>
      <c r="D623" s="303" t="s">
        <v>191</v>
      </c>
      <c r="E623" s="580" t="s">
        <v>195</v>
      </c>
      <c r="F623" s="581"/>
      <c r="G623" s="582"/>
      <c r="H623" s="578" t="str">
        <f>"("&amp;VLOOKUP(B619,'申込入力シート'!$B$5:$T$24,13,FALSE)&amp;")　"&amp;VLOOKUP(B619,'申込入力シート'!$B$5:$T$24,14,FALSE)</f>
        <v>()　</v>
      </c>
      <c r="I623" s="578"/>
      <c r="J623" s="578"/>
      <c r="K623" s="578"/>
      <c r="L623" s="578"/>
      <c r="M623" s="578"/>
      <c r="N623" s="578"/>
      <c r="O623" s="579"/>
    </row>
    <row r="624" spans="4:15" ht="15.75" customHeight="1">
      <c r="D624" s="553" t="s">
        <v>202</v>
      </c>
      <c r="E624" s="555">
        <f>VLOOKUP(B619,'申込入力シート'!$B$5:$T$24,2,FALSE)</f>
        <v>0</v>
      </c>
      <c r="F624" s="556"/>
      <c r="G624" s="557"/>
      <c r="H624" s="304" t="s">
        <v>3</v>
      </c>
      <c r="I624" s="561">
        <f>VLOOKUP(B619,'申込入力シート'!$B$5:$T$24,5,FALSE)</f>
        <v>0</v>
      </c>
      <c r="J624" s="562"/>
      <c r="K624" s="562"/>
      <c r="L624" s="562"/>
      <c r="M624" s="563"/>
      <c r="N624" s="567" t="s">
        <v>196</v>
      </c>
      <c r="O624" s="569" t="str">
        <f>VLOOKUP(B619,'申込入力シート'!$B$5:$T$24,4,FALSE)&amp;"年"</f>
        <v>年</v>
      </c>
    </row>
    <row r="625" spans="4:16" ht="37.5" customHeight="1">
      <c r="D625" s="554"/>
      <c r="E625" s="558"/>
      <c r="F625" s="559"/>
      <c r="G625" s="560"/>
      <c r="H625" s="305" t="s">
        <v>9</v>
      </c>
      <c r="I625" s="564">
        <f>VLOOKUP(B619,'申込入力シート'!$B$5:$T$24,3,FALSE)</f>
        <v>0</v>
      </c>
      <c r="J625" s="565"/>
      <c r="K625" s="565"/>
      <c r="L625" s="565"/>
      <c r="M625" s="566"/>
      <c r="N625" s="568"/>
      <c r="O625" s="570"/>
      <c r="P625" s="296"/>
    </row>
    <row r="626" spans="4:15" ht="13.5">
      <c r="D626" s="609" t="s">
        <v>193</v>
      </c>
      <c r="E626" s="603" t="s">
        <v>197</v>
      </c>
      <c r="F626" s="610"/>
      <c r="G626" s="611"/>
      <c r="H626" s="603" t="s">
        <v>198</v>
      </c>
      <c r="I626" s="604"/>
      <c r="J626" s="604"/>
      <c r="K626" s="604"/>
      <c r="L626" s="604"/>
      <c r="M626" s="604"/>
      <c r="N626" s="604"/>
      <c r="O626" s="605"/>
    </row>
    <row r="627" spans="4:15" ht="33.75" customHeight="1">
      <c r="D627" s="554"/>
      <c r="E627" s="595">
        <f>'学校情報入力シート'!$D$4</f>
        <v>0</v>
      </c>
      <c r="F627" s="596"/>
      <c r="G627" s="597"/>
      <c r="H627" s="606" t="str">
        <f>'学校情報入力シート'!$D$5&amp;"　"&amp;'学校情報入力シート'!$D$6</f>
        <v>　</v>
      </c>
      <c r="I627" s="607"/>
      <c r="J627" s="607"/>
      <c r="K627" s="607"/>
      <c r="L627" s="607"/>
      <c r="M627" s="607"/>
      <c r="N627" s="607"/>
      <c r="O627" s="608"/>
    </row>
    <row r="628" spans="4:15" ht="13.5">
      <c r="D628" s="553" t="s">
        <v>203</v>
      </c>
      <c r="E628" s="598" t="s">
        <v>209</v>
      </c>
      <c r="F628" s="598"/>
      <c r="G628" s="599"/>
      <c r="H628" s="598" t="s">
        <v>204</v>
      </c>
      <c r="I628" s="599"/>
      <c r="J628" s="599"/>
      <c r="K628" s="599"/>
      <c r="L628" s="599"/>
      <c r="M628" s="598" t="s">
        <v>199</v>
      </c>
      <c r="N628" s="599"/>
      <c r="O628" s="600"/>
    </row>
    <row r="629" spans="4:15" ht="33.75" customHeight="1" thickBot="1">
      <c r="D629" s="593"/>
      <c r="E629" s="571">
        <f>VLOOKUP(B619,'申込入力シート'!$B$5:$T$24,15,FALSE)</f>
        <v>0</v>
      </c>
      <c r="F629" s="571"/>
      <c r="G629" s="572"/>
      <c r="H629" s="583" t="str">
        <f>VLOOKUP(B619,'申込入力シート'!$B$5:$T$24,16,FALSE)&amp;" "&amp;VLOOKUP(B619,'申込入力シート'!$B$5:$T$24,17,FALSE)</f>
        <v> </v>
      </c>
      <c r="I629" s="584"/>
      <c r="J629" s="584"/>
      <c r="K629" s="584"/>
      <c r="L629" s="585"/>
      <c r="M629" s="583" t="str">
        <f>VLOOKUP(B619,'申込入力シート'!$B$5:$T$24,18,FALSE)&amp;" "&amp;VLOOKUP(B619,'申込入力シート'!$B$5:$T$24,19,FALSE)</f>
        <v> </v>
      </c>
      <c r="N629" s="584"/>
      <c r="O629" s="586"/>
    </row>
    <row r="630" spans="4:15" ht="19.5" customHeight="1">
      <c r="D630" s="593"/>
      <c r="E630" s="306" t="s">
        <v>214</v>
      </c>
      <c r="F630" s="302"/>
      <c r="G630" s="162"/>
      <c r="H630" s="299"/>
      <c r="I630" s="163"/>
      <c r="J630" s="163"/>
      <c r="K630" s="163"/>
      <c r="L630" s="163"/>
      <c r="M630" s="299"/>
      <c r="N630" s="163"/>
      <c r="O630" s="76"/>
    </row>
    <row r="631" spans="4:15" ht="18" customHeight="1">
      <c r="D631" s="593"/>
      <c r="E631" s="587" t="s">
        <v>208</v>
      </c>
      <c r="F631" s="308" t="s">
        <v>4</v>
      </c>
      <c r="G631" s="613"/>
      <c r="H631" s="614"/>
      <c r="I631" s="573" t="s">
        <v>206</v>
      </c>
      <c r="J631" s="573"/>
      <c r="K631" s="590"/>
      <c r="L631" s="591"/>
      <c r="M631" s="591"/>
      <c r="N631" s="591"/>
      <c r="O631" s="592"/>
    </row>
    <row r="632" spans="4:15" ht="18" customHeight="1">
      <c r="D632" s="593"/>
      <c r="E632" s="588"/>
      <c r="F632" s="307" t="s">
        <v>6</v>
      </c>
      <c r="G632" s="615"/>
      <c r="H632" s="616"/>
      <c r="I632" s="574" t="s">
        <v>207</v>
      </c>
      <c r="J632" s="574"/>
      <c r="K632" s="619"/>
      <c r="L632" s="620"/>
      <c r="M632" s="620"/>
      <c r="N632" s="620"/>
      <c r="O632" s="388" t="s">
        <v>244</v>
      </c>
    </row>
    <row r="633" spans="4:15" ht="18" customHeight="1">
      <c r="D633" s="593"/>
      <c r="E633" s="587" t="s">
        <v>205</v>
      </c>
      <c r="F633" s="308" t="s">
        <v>4</v>
      </c>
      <c r="G633" s="613"/>
      <c r="H633" s="614"/>
      <c r="I633" s="573" t="s">
        <v>206</v>
      </c>
      <c r="J633" s="573"/>
      <c r="K633" s="590"/>
      <c r="L633" s="591"/>
      <c r="M633" s="591"/>
      <c r="N633" s="591"/>
      <c r="O633" s="592"/>
    </row>
    <row r="634" spans="4:15" ht="18" customHeight="1" thickBot="1">
      <c r="D634" s="594"/>
      <c r="E634" s="589"/>
      <c r="F634" s="309" t="s">
        <v>6</v>
      </c>
      <c r="G634" s="617"/>
      <c r="H634" s="618"/>
      <c r="I634" s="612" t="s">
        <v>207</v>
      </c>
      <c r="J634" s="612"/>
      <c r="K634" s="621"/>
      <c r="L634" s="622"/>
      <c r="M634" s="622"/>
      <c r="N634" s="622"/>
      <c r="O634" s="389" t="s">
        <v>244</v>
      </c>
    </row>
    <row r="635" spans="4:15" ht="19.5" customHeight="1">
      <c r="D635" s="298"/>
      <c r="E635" s="299"/>
      <c r="F635" s="299"/>
      <c r="G635" s="311" t="s">
        <v>287</v>
      </c>
      <c r="H635" s="299"/>
      <c r="I635" s="299"/>
      <c r="J635" s="296"/>
      <c r="K635" s="300"/>
      <c r="L635" s="300"/>
      <c r="M635" s="300"/>
      <c r="N635" s="602" t="s">
        <v>194</v>
      </c>
      <c r="O635" s="602"/>
    </row>
    <row r="636" spans="2:15" ht="21" customHeight="1">
      <c r="B636" s="330">
        <v>19</v>
      </c>
      <c r="D636" s="601" t="s">
        <v>200</v>
      </c>
      <c r="E636" s="602"/>
      <c r="F636" s="602"/>
      <c r="G636" s="602"/>
      <c r="K636" s="289" t="s">
        <v>188</v>
      </c>
      <c r="L636" s="290"/>
      <c r="M636" s="291"/>
      <c r="N636" s="292"/>
      <c r="O636" s="288"/>
    </row>
    <row r="637" spans="2:15" ht="21" customHeight="1">
      <c r="B637" s="324" t="s">
        <v>248</v>
      </c>
      <c r="L637" s="293"/>
      <c r="M637" s="294"/>
      <c r="N637" s="295" t="s">
        <v>189</v>
      </c>
      <c r="O637" s="310" t="s">
        <v>210</v>
      </c>
    </row>
    <row r="638" spans="15:16" ht="6" customHeight="1" thickBot="1">
      <c r="O638" s="291"/>
      <c r="P638" s="296"/>
    </row>
    <row r="639" spans="4:17" ht="22.5">
      <c r="D639" s="328" t="s">
        <v>201</v>
      </c>
      <c r="E639" s="575" t="s">
        <v>190</v>
      </c>
      <c r="F639" s="576"/>
      <c r="G639" s="576"/>
      <c r="H639" s="576"/>
      <c r="I639" s="576"/>
      <c r="J639" s="576"/>
      <c r="K639" s="576"/>
      <c r="L639" s="576"/>
      <c r="M639" s="576"/>
      <c r="N639" s="576"/>
      <c r="O639" s="577"/>
      <c r="P639" s="297"/>
      <c r="Q639" s="297"/>
    </row>
    <row r="640" spans="2:15" ht="33.75" customHeight="1">
      <c r="B640" s="329" t="str">
        <f>IF(H640="()　","データなし","")</f>
        <v>データなし</v>
      </c>
      <c r="D640" s="303" t="s">
        <v>191</v>
      </c>
      <c r="E640" s="580" t="s">
        <v>195</v>
      </c>
      <c r="F640" s="581"/>
      <c r="G640" s="582"/>
      <c r="H640" s="578" t="str">
        <f>"("&amp;VLOOKUP(B636,'申込入力シート'!$B$5:$T$24,6,FALSE)&amp;")　"&amp;VLOOKUP(B636,'申込入力シート'!$B$5:$T$24,7,FALSE)</f>
        <v>()　</v>
      </c>
      <c r="I640" s="578"/>
      <c r="J640" s="578"/>
      <c r="K640" s="578"/>
      <c r="L640" s="578"/>
      <c r="M640" s="578"/>
      <c r="N640" s="578"/>
      <c r="O640" s="579"/>
    </row>
    <row r="641" spans="4:15" ht="15.75" customHeight="1">
      <c r="D641" s="553" t="s">
        <v>202</v>
      </c>
      <c r="E641" s="555">
        <f>VLOOKUP(B636,'申込入力シート'!$B$5:$T$24,2,FALSE)</f>
        <v>0</v>
      </c>
      <c r="F641" s="556"/>
      <c r="G641" s="557"/>
      <c r="H641" s="304" t="s">
        <v>3</v>
      </c>
      <c r="I641" s="561">
        <f>VLOOKUP(B636,'申込入力シート'!$B$5:$T$24,5,FALSE)</f>
        <v>0</v>
      </c>
      <c r="J641" s="562"/>
      <c r="K641" s="562"/>
      <c r="L641" s="562"/>
      <c r="M641" s="563"/>
      <c r="N641" s="567" t="s">
        <v>196</v>
      </c>
      <c r="O641" s="569" t="str">
        <f>VLOOKUP(B636,'申込入力シート'!$B$5:$T$24,4,FALSE)&amp;"年"</f>
        <v>年</v>
      </c>
    </row>
    <row r="642" spans="4:16" ht="37.5" customHeight="1">
      <c r="D642" s="554"/>
      <c r="E642" s="558"/>
      <c r="F642" s="559"/>
      <c r="G642" s="560"/>
      <c r="H642" s="305" t="s">
        <v>9</v>
      </c>
      <c r="I642" s="564">
        <f>VLOOKUP(B636,'申込入力シート'!$B$5:$T$24,3,FALSE)</f>
        <v>0</v>
      </c>
      <c r="J642" s="565"/>
      <c r="K642" s="565"/>
      <c r="L642" s="565"/>
      <c r="M642" s="566"/>
      <c r="N642" s="568"/>
      <c r="O642" s="570"/>
      <c r="P642" s="296"/>
    </row>
    <row r="643" spans="4:15" ht="13.5">
      <c r="D643" s="609" t="s">
        <v>193</v>
      </c>
      <c r="E643" s="603" t="s">
        <v>197</v>
      </c>
      <c r="F643" s="610"/>
      <c r="G643" s="611"/>
      <c r="H643" s="603" t="s">
        <v>198</v>
      </c>
      <c r="I643" s="604"/>
      <c r="J643" s="604"/>
      <c r="K643" s="604"/>
      <c r="L643" s="604"/>
      <c r="M643" s="604"/>
      <c r="N643" s="604"/>
      <c r="O643" s="605"/>
    </row>
    <row r="644" spans="4:15" ht="33.75" customHeight="1">
      <c r="D644" s="554"/>
      <c r="E644" s="595">
        <f>'学校情報入力シート'!$D$4</f>
        <v>0</v>
      </c>
      <c r="F644" s="596"/>
      <c r="G644" s="597"/>
      <c r="H644" s="606" t="str">
        <f>'学校情報入力シート'!$D$5&amp;"　"&amp;'学校情報入力シート'!$D$6</f>
        <v>　</v>
      </c>
      <c r="I644" s="607"/>
      <c r="J644" s="607"/>
      <c r="K644" s="607"/>
      <c r="L644" s="607"/>
      <c r="M644" s="607"/>
      <c r="N644" s="607"/>
      <c r="O644" s="608"/>
    </row>
    <row r="645" spans="4:15" ht="13.5">
      <c r="D645" s="553" t="s">
        <v>203</v>
      </c>
      <c r="E645" s="598" t="s">
        <v>209</v>
      </c>
      <c r="F645" s="598"/>
      <c r="G645" s="599"/>
      <c r="H645" s="598" t="s">
        <v>204</v>
      </c>
      <c r="I645" s="599"/>
      <c r="J645" s="599"/>
      <c r="K645" s="599"/>
      <c r="L645" s="599"/>
      <c r="M645" s="598" t="s">
        <v>199</v>
      </c>
      <c r="N645" s="599"/>
      <c r="O645" s="600"/>
    </row>
    <row r="646" spans="4:15" ht="33.75" customHeight="1" thickBot="1">
      <c r="D646" s="593"/>
      <c r="E646" s="571">
        <f>VLOOKUP(B636,'申込入力シート'!$B$5:$T$24,8,FALSE)</f>
        <v>0</v>
      </c>
      <c r="F646" s="571"/>
      <c r="G646" s="572"/>
      <c r="H646" s="583" t="str">
        <f>VLOOKUP(B636,'申込入力シート'!$B$5:$T$24,9,FALSE)&amp;" "&amp;VLOOKUP(B636,'申込入力シート'!$B$5:$T$24,10,FALSE)</f>
        <v> </v>
      </c>
      <c r="I646" s="584"/>
      <c r="J646" s="584"/>
      <c r="K646" s="584"/>
      <c r="L646" s="585"/>
      <c r="M646" s="583" t="str">
        <f>VLOOKUP(B636,'申込入力シート'!$B$5:$T$24,11,FALSE)&amp;" "&amp;VLOOKUP(B636,'申込入力シート'!$B$5:$T$24,12,FALSE)</f>
        <v> </v>
      </c>
      <c r="N646" s="584"/>
      <c r="O646" s="586"/>
    </row>
    <row r="647" spans="4:15" ht="19.5" customHeight="1">
      <c r="D647" s="593"/>
      <c r="E647" s="306" t="s">
        <v>214</v>
      </c>
      <c r="F647" s="302"/>
      <c r="G647" s="162"/>
      <c r="H647" s="299"/>
      <c r="I647" s="163"/>
      <c r="J647" s="163"/>
      <c r="K647" s="163"/>
      <c r="L647" s="163"/>
      <c r="M647" s="299"/>
      <c r="N647" s="163"/>
      <c r="O647" s="76"/>
    </row>
    <row r="648" spans="4:15" ht="18" customHeight="1">
      <c r="D648" s="593"/>
      <c r="E648" s="587" t="s">
        <v>208</v>
      </c>
      <c r="F648" s="308" t="s">
        <v>4</v>
      </c>
      <c r="G648" s="613"/>
      <c r="H648" s="614"/>
      <c r="I648" s="573" t="s">
        <v>206</v>
      </c>
      <c r="J648" s="573"/>
      <c r="K648" s="590"/>
      <c r="L648" s="591"/>
      <c r="M648" s="591"/>
      <c r="N648" s="591"/>
      <c r="O648" s="592"/>
    </row>
    <row r="649" spans="4:15" ht="18" customHeight="1">
      <c r="D649" s="593"/>
      <c r="E649" s="588"/>
      <c r="F649" s="307" t="s">
        <v>245</v>
      </c>
      <c r="G649" s="615"/>
      <c r="H649" s="616"/>
      <c r="I649" s="574" t="s">
        <v>207</v>
      </c>
      <c r="J649" s="574"/>
      <c r="K649" s="619"/>
      <c r="L649" s="620"/>
      <c r="M649" s="620"/>
      <c r="N649" s="620"/>
      <c r="O649" s="388" t="s">
        <v>244</v>
      </c>
    </row>
    <row r="650" spans="4:15" ht="18" customHeight="1">
      <c r="D650" s="593"/>
      <c r="E650" s="587" t="s">
        <v>205</v>
      </c>
      <c r="F650" s="308" t="s">
        <v>4</v>
      </c>
      <c r="G650" s="613"/>
      <c r="H650" s="614"/>
      <c r="I650" s="573" t="s">
        <v>206</v>
      </c>
      <c r="J650" s="573"/>
      <c r="K650" s="590"/>
      <c r="L650" s="591"/>
      <c r="M650" s="591"/>
      <c r="N650" s="591"/>
      <c r="O650" s="592"/>
    </row>
    <row r="651" spans="4:15" ht="18" customHeight="1" thickBot="1">
      <c r="D651" s="594"/>
      <c r="E651" s="589"/>
      <c r="F651" s="309" t="s">
        <v>245</v>
      </c>
      <c r="G651" s="617"/>
      <c r="H651" s="618"/>
      <c r="I651" s="612" t="s">
        <v>207</v>
      </c>
      <c r="J651" s="612"/>
      <c r="K651" s="621"/>
      <c r="L651" s="622"/>
      <c r="M651" s="622"/>
      <c r="N651" s="622"/>
      <c r="O651" s="389" t="s">
        <v>244</v>
      </c>
    </row>
    <row r="652" spans="4:15" ht="19.5" customHeight="1">
      <c r="D652" s="298"/>
      <c r="E652" s="299"/>
      <c r="F652" s="299"/>
      <c r="G652" s="311" t="s">
        <v>269</v>
      </c>
      <c r="H652" s="299"/>
      <c r="I652" s="299"/>
      <c r="J652" s="296"/>
      <c r="K652" s="300"/>
      <c r="L652" s="300"/>
      <c r="M652" s="300"/>
      <c r="N652" s="602" t="s">
        <v>194</v>
      </c>
      <c r="O652" s="602"/>
    </row>
    <row r="653" spans="4:15" ht="104.25" customHeight="1">
      <c r="D653" s="298"/>
      <c r="E653" s="299"/>
      <c r="F653" s="299"/>
      <c r="G653" s="299"/>
      <c r="H653" s="299"/>
      <c r="I653" s="299"/>
      <c r="J653" s="296"/>
      <c r="K653" s="300"/>
      <c r="L653" s="300"/>
      <c r="M653" s="300"/>
      <c r="N653" s="299"/>
      <c r="O653" s="299"/>
    </row>
    <row r="654" spans="2:15" ht="21" customHeight="1">
      <c r="B654" s="330">
        <v>19</v>
      </c>
      <c r="D654" s="601" t="s">
        <v>200</v>
      </c>
      <c r="E654" s="602"/>
      <c r="F654" s="602"/>
      <c r="G654" s="602"/>
      <c r="K654" s="289" t="s">
        <v>188</v>
      </c>
      <c r="L654" s="290"/>
      <c r="M654" s="291"/>
      <c r="N654" s="292"/>
      <c r="O654" s="288"/>
    </row>
    <row r="655" spans="2:15" ht="21" customHeight="1">
      <c r="B655" s="324" t="s">
        <v>246</v>
      </c>
      <c r="L655" s="293"/>
      <c r="M655" s="294"/>
      <c r="N655" s="295" t="s">
        <v>189</v>
      </c>
      <c r="O655" s="310" t="s">
        <v>210</v>
      </c>
    </row>
    <row r="656" spans="15:16" ht="6" customHeight="1" thickBot="1">
      <c r="O656" s="291"/>
      <c r="P656" s="296"/>
    </row>
    <row r="657" spans="4:17" ht="22.5">
      <c r="D657" s="328" t="s">
        <v>201</v>
      </c>
      <c r="E657" s="575" t="s">
        <v>190</v>
      </c>
      <c r="F657" s="576"/>
      <c r="G657" s="576"/>
      <c r="H657" s="576"/>
      <c r="I657" s="576"/>
      <c r="J657" s="576"/>
      <c r="K657" s="576"/>
      <c r="L657" s="576"/>
      <c r="M657" s="576"/>
      <c r="N657" s="576"/>
      <c r="O657" s="577"/>
      <c r="P657" s="297"/>
      <c r="Q657" s="297"/>
    </row>
    <row r="658" spans="2:15" ht="33.75" customHeight="1">
      <c r="B658" s="329" t="str">
        <f>IF(H658="()　","データなし","")</f>
        <v>データなし</v>
      </c>
      <c r="D658" s="303" t="s">
        <v>191</v>
      </c>
      <c r="E658" s="580" t="s">
        <v>195</v>
      </c>
      <c r="F658" s="581"/>
      <c r="G658" s="582"/>
      <c r="H658" s="578" t="str">
        <f>"("&amp;VLOOKUP(B654,'申込入力シート'!$B$5:$T$24,13,FALSE)&amp;")　"&amp;VLOOKUP(B654,'申込入力シート'!$B$5:$T$24,14,FALSE)</f>
        <v>()　</v>
      </c>
      <c r="I658" s="578"/>
      <c r="J658" s="578"/>
      <c r="K658" s="578"/>
      <c r="L658" s="578"/>
      <c r="M658" s="578"/>
      <c r="N658" s="578"/>
      <c r="O658" s="579"/>
    </row>
    <row r="659" spans="4:15" ht="15.75" customHeight="1">
      <c r="D659" s="553" t="s">
        <v>202</v>
      </c>
      <c r="E659" s="555">
        <f>VLOOKUP(B654,'申込入力シート'!$B$5:$T$24,2,FALSE)</f>
        <v>0</v>
      </c>
      <c r="F659" s="556"/>
      <c r="G659" s="557"/>
      <c r="H659" s="304" t="s">
        <v>3</v>
      </c>
      <c r="I659" s="561">
        <f>VLOOKUP(B654,'申込入力シート'!$B$5:$T$24,5,FALSE)</f>
        <v>0</v>
      </c>
      <c r="J659" s="562"/>
      <c r="K659" s="562"/>
      <c r="L659" s="562"/>
      <c r="M659" s="563"/>
      <c r="N659" s="567" t="s">
        <v>196</v>
      </c>
      <c r="O659" s="569" t="str">
        <f>VLOOKUP(B654,'申込入力シート'!$B$5:$T$24,4,FALSE)&amp;"年"</f>
        <v>年</v>
      </c>
    </row>
    <row r="660" spans="4:16" ht="37.5" customHeight="1">
      <c r="D660" s="554"/>
      <c r="E660" s="558"/>
      <c r="F660" s="559"/>
      <c r="G660" s="560"/>
      <c r="H660" s="305" t="s">
        <v>9</v>
      </c>
      <c r="I660" s="564">
        <f>VLOOKUP(B654,'申込入力シート'!$B$5:$T$24,3,FALSE)</f>
        <v>0</v>
      </c>
      <c r="J660" s="565"/>
      <c r="K660" s="565"/>
      <c r="L660" s="565"/>
      <c r="M660" s="566"/>
      <c r="N660" s="568"/>
      <c r="O660" s="570"/>
      <c r="P660" s="296"/>
    </row>
    <row r="661" spans="4:15" ht="13.5">
      <c r="D661" s="609" t="s">
        <v>193</v>
      </c>
      <c r="E661" s="603" t="s">
        <v>197</v>
      </c>
      <c r="F661" s="610"/>
      <c r="G661" s="611"/>
      <c r="H661" s="603" t="s">
        <v>198</v>
      </c>
      <c r="I661" s="604"/>
      <c r="J661" s="604"/>
      <c r="K661" s="604"/>
      <c r="L661" s="604"/>
      <c r="M661" s="604"/>
      <c r="N661" s="604"/>
      <c r="O661" s="605"/>
    </row>
    <row r="662" spans="4:15" ht="33.75" customHeight="1">
      <c r="D662" s="554"/>
      <c r="E662" s="595">
        <f>'学校情報入力シート'!$D$4</f>
        <v>0</v>
      </c>
      <c r="F662" s="596"/>
      <c r="G662" s="597"/>
      <c r="H662" s="606" t="str">
        <f>'学校情報入力シート'!$D$5&amp;"　"&amp;'学校情報入力シート'!$D$6</f>
        <v>　</v>
      </c>
      <c r="I662" s="607"/>
      <c r="J662" s="607"/>
      <c r="K662" s="607"/>
      <c r="L662" s="607"/>
      <c r="M662" s="607"/>
      <c r="N662" s="607"/>
      <c r="O662" s="608"/>
    </row>
    <row r="663" spans="4:15" ht="13.5">
      <c r="D663" s="553" t="s">
        <v>203</v>
      </c>
      <c r="E663" s="598" t="s">
        <v>209</v>
      </c>
      <c r="F663" s="598"/>
      <c r="G663" s="599"/>
      <c r="H663" s="598" t="s">
        <v>204</v>
      </c>
      <c r="I663" s="599"/>
      <c r="J663" s="599"/>
      <c r="K663" s="599"/>
      <c r="L663" s="599"/>
      <c r="M663" s="598" t="s">
        <v>199</v>
      </c>
      <c r="N663" s="599"/>
      <c r="O663" s="600"/>
    </row>
    <row r="664" spans="4:15" ht="33.75" customHeight="1" thickBot="1">
      <c r="D664" s="593"/>
      <c r="E664" s="571">
        <f>VLOOKUP(B654,'申込入力シート'!$B$5:$T$24,15,FALSE)</f>
        <v>0</v>
      </c>
      <c r="F664" s="571"/>
      <c r="G664" s="572"/>
      <c r="H664" s="583" t="str">
        <f>VLOOKUP(B654,'申込入力シート'!$B$5:$T$24,16,FALSE)&amp;" "&amp;VLOOKUP(B654,'申込入力シート'!$B$5:$T$24,17,FALSE)</f>
        <v> </v>
      </c>
      <c r="I664" s="584"/>
      <c r="J664" s="584"/>
      <c r="K664" s="584"/>
      <c r="L664" s="585"/>
      <c r="M664" s="583" t="str">
        <f>VLOOKUP(B654,'申込入力シート'!$B$5:$T$24,18,FALSE)&amp;" "&amp;VLOOKUP(B654,'申込入力シート'!$B$5:$T$24,19,FALSE)</f>
        <v> </v>
      </c>
      <c r="N664" s="584"/>
      <c r="O664" s="586"/>
    </row>
    <row r="665" spans="4:15" ht="19.5" customHeight="1">
      <c r="D665" s="593"/>
      <c r="E665" s="306" t="s">
        <v>214</v>
      </c>
      <c r="F665" s="302"/>
      <c r="G665" s="162"/>
      <c r="H665" s="299"/>
      <c r="I665" s="163"/>
      <c r="J665" s="163"/>
      <c r="K665" s="163"/>
      <c r="L665" s="163"/>
      <c r="M665" s="299"/>
      <c r="N665" s="163"/>
      <c r="O665" s="76"/>
    </row>
    <row r="666" spans="4:15" ht="18" customHeight="1">
      <c r="D666" s="593"/>
      <c r="E666" s="587" t="s">
        <v>208</v>
      </c>
      <c r="F666" s="308" t="s">
        <v>4</v>
      </c>
      <c r="G666" s="613"/>
      <c r="H666" s="614"/>
      <c r="I666" s="573" t="s">
        <v>206</v>
      </c>
      <c r="J666" s="573"/>
      <c r="K666" s="590"/>
      <c r="L666" s="591"/>
      <c r="M666" s="591"/>
      <c r="N666" s="591"/>
      <c r="O666" s="592"/>
    </row>
    <row r="667" spans="4:15" ht="18" customHeight="1">
      <c r="D667" s="593"/>
      <c r="E667" s="588"/>
      <c r="F667" s="307" t="s">
        <v>6</v>
      </c>
      <c r="G667" s="615"/>
      <c r="H667" s="616"/>
      <c r="I667" s="574" t="s">
        <v>207</v>
      </c>
      <c r="J667" s="574"/>
      <c r="K667" s="619"/>
      <c r="L667" s="620"/>
      <c r="M667" s="620"/>
      <c r="N667" s="620"/>
      <c r="O667" s="388" t="s">
        <v>244</v>
      </c>
    </row>
    <row r="668" spans="4:15" ht="18" customHeight="1">
      <c r="D668" s="593"/>
      <c r="E668" s="587" t="s">
        <v>205</v>
      </c>
      <c r="F668" s="308" t="s">
        <v>4</v>
      </c>
      <c r="G668" s="613"/>
      <c r="H668" s="614"/>
      <c r="I668" s="573" t="s">
        <v>206</v>
      </c>
      <c r="J668" s="573"/>
      <c r="K668" s="590"/>
      <c r="L668" s="591"/>
      <c r="M668" s="591"/>
      <c r="N668" s="591"/>
      <c r="O668" s="592"/>
    </row>
    <row r="669" spans="4:15" ht="18" customHeight="1" thickBot="1">
      <c r="D669" s="594"/>
      <c r="E669" s="589"/>
      <c r="F669" s="309" t="s">
        <v>6</v>
      </c>
      <c r="G669" s="617"/>
      <c r="H669" s="618"/>
      <c r="I669" s="612" t="s">
        <v>207</v>
      </c>
      <c r="J669" s="612"/>
      <c r="K669" s="621"/>
      <c r="L669" s="622"/>
      <c r="M669" s="622"/>
      <c r="N669" s="622"/>
      <c r="O669" s="389" t="s">
        <v>244</v>
      </c>
    </row>
    <row r="670" spans="4:15" ht="19.5" customHeight="1">
      <c r="D670" s="298"/>
      <c r="E670" s="299"/>
      <c r="F670" s="299"/>
      <c r="G670" s="311" t="s">
        <v>288</v>
      </c>
      <c r="H670" s="299"/>
      <c r="I670" s="299"/>
      <c r="J670" s="296"/>
      <c r="K670" s="300"/>
      <c r="L670" s="300"/>
      <c r="M670" s="300"/>
      <c r="N670" s="602" t="s">
        <v>194</v>
      </c>
      <c r="O670" s="602"/>
    </row>
    <row r="671" spans="2:15" ht="21" customHeight="1">
      <c r="B671" s="330">
        <v>20</v>
      </c>
      <c r="D671" s="601" t="s">
        <v>200</v>
      </c>
      <c r="E671" s="602"/>
      <c r="F671" s="602"/>
      <c r="G671" s="602"/>
      <c r="K671" s="289" t="s">
        <v>188</v>
      </c>
      <c r="L671" s="290"/>
      <c r="M671" s="291"/>
      <c r="N671" s="292"/>
      <c r="O671" s="288"/>
    </row>
    <row r="672" spans="2:15" ht="21" customHeight="1">
      <c r="B672" s="324" t="s">
        <v>248</v>
      </c>
      <c r="L672" s="293"/>
      <c r="M672" s="294"/>
      <c r="N672" s="295" t="s">
        <v>189</v>
      </c>
      <c r="O672" s="310" t="s">
        <v>210</v>
      </c>
    </row>
    <row r="673" spans="15:16" ht="6" customHeight="1" thickBot="1">
      <c r="O673" s="291"/>
      <c r="P673" s="296"/>
    </row>
    <row r="674" spans="4:17" ht="22.5">
      <c r="D674" s="328" t="s">
        <v>201</v>
      </c>
      <c r="E674" s="575" t="s">
        <v>190</v>
      </c>
      <c r="F674" s="576"/>
      <c r="G674" s="576"/>
      <c r="H674" s="576"/>
      <c r="I674" s="576"/>
      <c r="J674" s="576"/>
      <c r="K674" s="576"/>
      <c r="L674" s="576"/>
      <c r="M674" s="576"/>
      <c r="N674" s="576"/>
      <c r="O674" s="577"/>
      <c r="P674" s="297"/>
      <c r="Q674" s="297"/>
    </row>
    <row r="675" spans="2:15" ht="33.75" customHeight="1">
      <c r="B675" s="329" t="str">
        <f>IF(H675="()　","データなし","")</f>
        <v>データなし</v>
      </c>
      <c r="D675" s="303" t="s">
        <v>191</v>
      </c>
      <c r="E675" s="580" t="s">
        <v>195</v>
      </c>
      <c r="F675" s="581"/>
      <c r="G675" s="582"/>
      <c r="H675" s="578" t="str">
        <f>"("&amp;VLOOKUP(B671,'申込入力シート'!$B$5:$T$24,6,FALSE)&amp;")　"&amp;VLOOKUP(B671,'申込入力シート'!$B$5:$T$24,7,FALSE)</f>
        <v>()　</v>
      </c>
      <c r="I675" s="578"/>
      <c r="J675" s="578"/>
      <c r="K675" s="578"/>
      <c r="L675" s="578"/>
      <c r="M675" s="578"/>
      <c r="N675" s="578"/>
      <c r="O675" s="579"/>
    </row>
    <row r="676" spans="4:15" ht="15.75" customHeight="1">
      <c r="D676" s="553" t="s">
        <v>202</v>
      </c>
      <c r="E676" s="555">
        <f>VLOOKUP(B671,'申込入力シート'!$B$5:$T$24,2,FALSE)</f>
        <v>0</v>
      </c>
      <c r="F676" s="556"/>
      <c r="G676" s="557"/>
      <c r="H676" s="304" t="s">
        <v>3</v>
      </c>
      <c r="I676" s="561">
        <f>VLOOKUP(B671,'申込入力シート'!$B$5:$T$24,5,FALSE)</f>
        <v>0</v>
      </c>
      <c r="J676" s="562"/>
      <c r="K676" s="562"/>
      <c r="L676" s="562"/>
      <c r="M676" s="563"/>
      <c r="N676" s="567" t="s">
        <v>196</v>
      </c>
      <c r="O676" s="569" t="str">
        <f>VLOOKUP(B671,'申込入力シート'!$B$5:$T$24,4,FALSE)&amp;"年"</f>
        <v>年</v>
      </c>
    </row>
    <row r="677" spans="4:16" ht="37.5" customHeight="1">
      <c r="D677" s="554"/>
      <c r="E677" s="558"/>
      <c r="F677" s="559"/>
      <c r="G677" s="560"/>
      <c r="H677" s="305" t="s">
        <v>9</v>
      </c>
      <c r="I677" s="564">
        <f>VLOOKUP(B671,'申込入力シート'!$B$5:$T$24,3,FALSE)</f>
        <v>0</v>
      </c>
      <c r="J677" s="565"/>
      <c r="K677" s="565"/>
      <c r="L677" s="565"/>
      <c r="M677" s="566"/>
      <c r="N677" s="568"/>
      <c r="O677" s="570"/>
      <c r="P677" s="296"/>
    </row>
    <row r="678" spans="4:15" ht="13.5">
      <c r="D678" s="609" t="s">
        <v>193</v>
      </c>
      <c r="E678" s="603" t="s">
        <v>197</v>
      </c>
      <c r="F678" s="610"/>
      <c r="G678" s="611"/>
      <c r="H678" s="603" t="s">
        <v>198</v>
      </c>
      <c r="I678" s="604"/>
      <c r="J678" s="604"/>
      <c r="K678" s="604"/>
      <c r="L678" s="604"/>
      <c r="M678" s="604"/>
      <c r="N678" s="604"/>
      <c r="O678" s="605"/>
    </row>
    <row r="679" spans="4:15" ht="33.75" customHeight="1">
      <c r="D679" s="554"/>
      <c r="E679" s="595">
        <f>'学校情報入力シート'!$D$4</f>
        <v>0</v>
      </c>
      <c r="F679" s="596"/>
      <c r="G679" s="597"/>
      <c r="H679" s="606" t="str">
        <f>'学校情報入力シート'!$D$5&amp;"　"&amp;'学校情報入力シート'!$D$6</f>
        <v>　</v>
      </c>
      <c r="I679" s="607"/>
      <c r="J679" s="607"/>
      <c r="K679" s="607"/>
      <c r="L679" s="607"/>
      <c r="M679" s="607"/>
      <c r="N679" s="607"/>
      <c r="O679" s="608"/>
    </row>
    <row r="680" spans="4:15" ht="13.5">
      <c r="D680" s="553" t="s">
        <v>203</v>
      </c>
      <c r="E680" s="598" t="s">
        <v>209</v>
      </c>
      <c r="F680" s="598"/>
      <c r="G680" s="599"/>
      <c r="H680" s="598" t="s">
        <v>204</v>
      </c>
      <c r="I680" s="599"/>
      <c r="J680" s="599"/>
      <c r="K680" s="599"/>
      <c r="L680" s="599"/>
      <c r="M680" s="598" t="s">
        <v>199</v>
      </c>
      <c r="N680" s="599"/>
      <c r="O680" s="600"/>
    </row>
    <row r="681" spans="4:15" ht="33.75" customHeight="1" thickBot="1">
      <c r="D681" s="593"/>
      <c r="E681" s="571">
        <f>VLOOKUP(B671,'申込入力シート'!$B$5:$T$24,8,FALSE)</f>
        <v>0</v>
      </c>
      <c r="F681" s="571"/>
      <c r="G681" s="572"/>
      <c r="H681" s="583" t="str">
        <f>VLOOKUP(B671,'申込入力シート'!$B$5:$T$24,9,FALSE)&amp;" "&amp;VLOOKUP(B671,'申込入力シート'!$B$5:$T$24,10,FALSE)</f>
        <v> </v>
      </c>
      <c r="I681" s="584"/>
      <c r="J681" s="584"/>
      <c r="K681" s="584"/>
      <c r="L681" s="585"/>
      <c r="M681" s="583" t="str">
        <f>VLOOKUP(B671,'申込入力シート'!$B$5:$T$24,11,FALSE)&amp;" "&amp;VLOOKUP(B671,'申込入力シート'!$B$5:$T$24,12,FALSE)</f>
        <v> </v>
      </c>
      <c r="N681" s="584"/>
      <c r="O681" s="586"/>
    </row>
    <row r="682" spans="4:15" ht="19.5" customHeight="1">
      <c r="D682" s="593"/>
      <c r="E682" s="306" t="s">
        <v>214</v>
      </c>
      <c r="F682" s="302"/>
      <c r="G682" s="162"/>
      <c r="H682" s="299"/>
      <c r="I682" s="163"/>
      <c r="J682" s="163"/>
      <c r="K682" s="163"/>
      <c r="L682" s="163"/>
      <c r="M682" s="299"/>
      <c r="N682" s="163"/>
      <c r="O682" s="76"/>
    </row>
    <row r="683" spans="4:15" ht="18" customHeight="1">
      <c r="D683" s="593"/>
      <c r="E683" s="587" t="s">
        <v>208</v>
      </c>
      <c r="F683" s="308" t="s">
        <v>4</v>
      </c>
      <c r="G683" s="613"/>
      <c r="H683" s="614"/>
      <c r="I683" s="573" t="s">
        <v>206</v>
      </c>
      <c r="J683" s="573"/>
      <c r="K683" s="590"/>
      <c r="L683" s="591"/>
      <c r="M683" s="591"/>
      <c r="N683" s="591"/>
      <c r="O683" s="592"/>
    </row>
    <row r="684" spans="4:15" ht="18" customHeight="1">
      <c r="D684" s="593"/>
      <c r="E684" s="588"/>
      <c r="F684" s="307" t="s">
        <v>245</v>
      </c>
      <c r="G684" s="615"/>
      <c r="H684" s="616"/>
      <c r="I684" s="574" t="s">
        <v>207</v>
      </c>
      <c r="J684" s="574"/>
      <c r="K684" s="619"/>
      <c r="L684" s="620"/>
      <c r="M684" s="620"/>
      <c r="N684" s="620"/>
      <c r="O684" s="388" t="s">
        <v>244</v>
      </c>
    </row>
    <row r="685" spans="4:15" ht="18" customHeight="1">
      <c r="D685" s="593"/>
      <c r="E685" s="587" t="s">
        <v>205</v>
      </c>
      <c r="F685" s="308" t="s">
        <v>4</v>
      </c>
      <c r="G685" s="613"/>
      <c r="H685" s="614"/>
      <c r="I685" s="573" t="s">
        <v>206</v>
      </c>
      <c r="J685" s="573"/>
      <c r="K685" s="590"/>
      <c r="L685" s="591"/>
      <c r="M685" s="591"/>
      <c r="N685" s="591"/>
      <c r="O685" s="592"/>
    </row>
    <row r="686" spans="4:15" ht="18" customHeight="1" thickBot="1">
      <c r="D686" s="594"/>
      <c r="E686" s="589"/>
      <c r="F686" s="309" t="s">
        <v>245</v>
      </c>
      <c r="G686" s="617"/>
      <c r="H686" s="618"/>
      <c r="I686" s="612" t="s">
        <v>207</v>
      </c>
      <c r="J686" s="612"/>
      <c r="K686" s="621"/>
      <c r="L686" s="622"/>
      <c r="M686" s="622"/>
      <c r="N686" s="622"/>
      <c r="O686" s="389" t="s">
        <v>244</v>
      </c>
    </row>
    <row r="687" spans="4:15" ht="19.5" customHeight="1">
      <c r="D687" s="298"/>
      <c r="E687" s="299"/>
      <c r="F687" s="299"/>
      <c r="G687" s="311" t="s">
        <v>270</v>
      </c>
      <c r="H687" s="299"/>
      <c r="I687" s="299"/>
      <c r="J687" s="296"/>
      <c r="K687" s="300"/>
      <c r="L687" s="300"/>
      <c r="M687" s="300"/>
      <c r="N687" s="602" t="s">
        <v>194</v>
      </c>
      <c r="O687" s="602"/>
    </row>
    <row r="688" spans="4:15" ht="104.25" customHeight="1">
      <c r="D688" s="298"/>
      <c r="E688" s="299"/>
      <c r="F688" s="299"/>
      <c r="G688" s="299"/>
      <c r="H688" s="299"/>
      <c r="I688" s="299"/>
      <c r="J688" s="296"/>
      <c r="K688" s="300"/>
      <c r="L688" s="300"/>
      <c r="M688" s="300"/>
      <c r="N688" s="299"/>
      <c r="O688" s="299"/>
    </row>
    <row r="689" spans="2:15" ht="21" customHeight="1">
      <c r="B689" s="330">
        <v>20</v>
      </c>
      <c r="D689" s="601" t="s">
        <v>200</v>
      </c>
      <c r="E689" s="602"/>
      <c r="F689" s="602"/>
      <c r="G689" s="602"/>
      <c r="K689" s="289" t="s">
        <v>188</v>
      </c>
      <c r="L689" s="290"/>
      <c r="M689" s="291"/>
      <c r="N689" s="292"/>
      <c r="O689" s="288"/>
    </row>
    <row r="690" spans="2:15" ht="21" customHeight="1">
      <c r="B690" s="324" t="s">
        <v>246</v>
      </c>
      <c r="L690" s="293"/>
      <c r="M690" s="294"/>
      <c r="N690" s="295" t="s">
        <v>189</v>
      </c>
      <c r="O690" s="310" t="s">
        <v>210</v>
      </c>
    </row>
    <row r="691" spans="15:16" ht="6" customHeight="1" thickBot="1">
      <c r="O691" s="291"/>
      <c r="P691" s="296"/>
    </row>
    <row r="692" spans="4:17" ht="22.5">
      <c r="D692" s="328" t="s">
        <v>201</v>
      </c>
      <c r="E692" s="575" t="s">
        <v>190</v>
      </c>
      <c r="F692" s="576"/>
      <c r="G692" s="576"/>
      <c r="H692" s="576"/>
      <c r="I692" s="576"/>
      <c r="J692" s="576"/>
      <c r="K692" s="576"/>
      <c r="L692" s="576"/>
      <c r="M692" s="576"/>
      <c r="N692" s="576"/>
      <c r="O692" s="577"/>
      <c r="P692" s="297"/>
      <c r="Q692" s="297"/>
    </row>
    <row r="693" spans="2:15" ht="33.75" customHeight="1">
      <c r="B693" s="329" t="str">
        <f>IF(H693="()　","データなし","")</f>
        <v>データなし</v>
      </c>
      <c r="D693" s="303" t="s">
        <v>191</v>
      </c>
      <c r="E693" s="580" t="s">
        <v>195</v>
      </c>
      <c r="F693" s="581"/>
      <c r="G693" s="582"/>
      <c r="H693" s="578" t="str">
        <f>"("&amp;VLOOKUP(B689,'申込入力シート'!$B$5:$T$24,13,FALSE)&amp;")　"&amp;VLOOKUP(B689,'申込入力シート'!$B$5:$T$24,14,FALSE)</f>
        <v>()　</v>
      </c>
      <c r="I693" s="578"/>
      <c r="J693" s="578"/>
      <c r="K693" s="578"/>
      <c r="L693" s="578"/>
      <c r="M693" s="578"/>
      <c r="N693" s="578"/>
      <c r="O693" s="579"/>
    </row>
    <row r="694" spans="4:15" ht="15.75" customHeight="1">
      <c r="D694" s="553" t="s">
        <v>202</v>
      </c>
      <c r="E694" s="555">
        <f>VLOOKUP(B689,'申込入力シート'!$B$5:$T$24,2,FALSE)</f>
        <v>0</v>
      </c>
      <c r="F694" s="556"/>
      <c r="G694" s="557"/>
      <c r="H694" s="304" t="s">
        <v>3</v>
      </c>
      <c r="I694" s="561">
        <f>VLOOKUP(B689,'申込入力シート'!$B$5:$T$24,5,FALSE)</f>
        <v>0</v>
      </c>
      <c r="J694" s="562"/>
      <c r="K694" s="562"/>
      <c r="L694" s="562"/>
      <c r="M694" s="563"/>
      <c r="N694" s="567" t="s">
        <v>196</v>
      </c>
      <c r="O694" s="569" t="str">
        <f>VLOOKUP(B689,'申込入力シート'!$B$5:$T$24,4,FALSE)&amp;"年"</f>
        <v>年</v>
      </c>
    </row>
    <row r="695" spans="4:16" ht="37.5" customHeight="1">
      <c r="D695" s="554"/>
      <c r="E695" s="558"/>
      <c r="F695" s="559"/>
      <c r="G695" s="560"/>
      <c r="H695" s="305" t="s">
        <v>9</v>
      </c>
      <c r="I695" s="564">
        <f>VLOOKUP(B689,'申込入力シート'!$B$5:$T$24,3,FALSE)</f>
        <v>0</v>
      </c>
      <c r="J695" s="565"/>
      <c r="K695" s="565"/>
      <c r="L695" s="565"/>
      <c r="M695" s="566"/>
      <c r="N695" s="568"/>
      <c r="O695" s="570"/>
      <c r="P695" s="296"/>
    </row>
    <row r="696" spans="4:15" ht="13.5">
      <c r="D696" s="609" t="s">
        <v>193</v>
      </c>
      <c r="E696" s="603" t="s">
        <v>197</v>
      </c>
      <c r="F696" s="610"/>
      <c r="G696" s="611"/>
      <c r="H696" s="603" t="s">
        <v>198</v>
      </c>
      <c r="I696" s="604"/>
      <c r="J696" s="604"/>
      <c r="K696" s="604"/>
      <c r="L696" s="604"/>
      <c r="M696" s="604"/>
      <c r="N696" s="604"/>
      <c r="O696" s="605"/>
    </row>
    <row r="697" spans="4:15" ht="33.75" customHeight="1">
      <c r="D697" s="554"/>
      <c r="E697" s="595">
        <f>'学校情報入力シート'!$D$4</f>
        <v>0</v>
      </c>
      <c r="F697" s="596"/>
      <c r="G697" s="597"/>
      <c r="H697" s="606" t="str">
        <f>'学校情報入力シート'!$D$5&amp;"　"&amp;'学校情報入力シート'!$D$6</f>
        <v>　</v>
      </c>
      <c r="I697" s="607"/>
      <c r="J697" s="607"/>
      <c r="K697" s="607"/>
      <c r="L697" s="607"/>
      <c r="M697" s="607"/>
      <c r="N697" s="607"/>
      <c r="O697" s="608"/>
    </row>
    <row r="698" spans="4:15" ht="13.5">
      <c r="D698" s="553" t="s">
        <v>203</v>
      </c>
      <c r="E698" s="598" t="s">
        <v>209</v>
      </c>
      <c r="F698" s="598"/>
      <c r="G698" s="599"/>
      <c r="H698" s="598" t="s">
        <v>204</v>
      </c>
      <c r="I698" s="599"/>
      <c r="J698" s="599"/>
      <c r="K698" s="599"/>
      <c r="L698" s="599"/>
      <c r="M698" s="598" t="s">
        <v>199</v>
      </c>
      <c r="N698" s="599"/>
      <c r="O698" s="600"/>
    </row>
    <row r="699" spans="4:15" ht="33.75" customHeight="1" thickBot="1">
      <c r="D699" s="593"/>
      <c r="E699" s="571">
        <f>VLOOKUP(B689,'申込入力シート'!$B$5:$T$24,15,FALSE)</f>
        <v>0</v>
      </c>
      <c r="F699" s="571"/>
      <c r="G699" s="572"/>
      <c r="H699" s="583" t="str">
        <f>VLOOKUP(B689,'申込入力シート'!$B$5:$T$24,16,FALSE)&amp;" "&amp;VLOOKUP(B689,'申込入力シート'!$B$5:$T$24,17,FALSE)</f>
        <v> </v>
      </c>
      <c r="I699" s="584"/>
      <c r="J699" s="584"/>
      <c r="K699" s="584"/>
      <c r="L699" s="585"/>
      <c r="M699" s="583" t="str">
        <f>VLOOKUP(B689,'申込入力シート'!$B$5:$T$24,18,FALSE)&amp;" "&amp;VLOOKUP(B689,'申込入力シート'!$B$5:$T$24,19,FALSE)</f>
        <v> </v>
      </c>
      <c r="N699" s="584"/>
      <c r="O699" s="586"/>
    </row>
    <row r="700" spans="4:15" ht="19.5" customHeight="1">
      <c r="D700" s="593"/>
      <c r="E700" s="306" t="s">
        <v>214</v>
      </c>
      <c r="F700" s="302"/>
      <c r="G700" s="162"/>
      <c r="H700" s="299"/>
      <c r="I700" s="163"/>
      <c r="J700" s="163"/>
      <c r="K700" s="163"/>
      <c r="L700" s="163"/>
      <c r="M700" s="299"/>
      <c r="N700" s="163"/>
      <c r="O700" s="76"/>
    </row>
    <row r="701" spans="4:15" ht="18" customHeight="1">
      <c r="D701" s="593"/>
      <c r="E701" s="587" t="s">
        <v>208</v>
      </c>
      <c r="F701" s="308" t="s">
        <v>4</v>
      </c>
      <c r="G701" s="613"/>
      <c r="H701" s="614"/>
      <c r="I701" s="573" t="s">
        <v>206</v>
      </c>
      <c r="J701" s="573"/>
      <c r="K701" s="590"/>
      <c r="L701" s="591"/>
      <c r="M701" s="591"/>
      <c r="N701" s="591"/>
      <c r="O701" s="592"/>
    </row>
    <row r="702" spans="4:15" ht="18" customHeight="1">
      <c r="D702" s="593"/>
      <c r="E702" s="588"/>
      <c r="F702" s="307" t="s">
        <v>6</v>
      </c>
      <c r="G702" s="615"/>
      <c r="H702" s="616"/>
      <c r="I702" s="574" t="s">
        <v>207</v>
      </c>
      <c r="J702" s="574"/>
      <c r="K702" s="619"/>
      <c r="L702" s="620"/>
      <c r="M702" s="620"/>
      <c r="N702" s="620"/>
      <c r="O702" s="388" t="s">
        <v>244</v>
      </c>
    </row>
    <row r="703" spans="4:15" ht="18" customHeight="1">
      <c r="D703" s="593"/>
      <c r="E703" s="587" t="s">
        <v>205</v>
      </c>
      <c r="F703" s="308" t="s">
        <v>4</v>
      </c>
      <c r="G703" s="613"/>
      <c r="H703" s="614"/>
      <c r="I703" s="573" t="s">
        <v>206</v>
      </c>
      <c r="J703" s="573"/>
      <c r="K703" s="590"/>
      <c r="L703" s="591"/>
      <c r="M703" s="591"/>
      <c r="N703" s="591"/>
      <c r="O703" s="592"/>
    </row>
    <row r="704" spans="4:15" ht="18" customHeight="1" thickBot="1">
      <c r="D704" s="594"/>
      <c r="E704" s="589"/>
      <c r="F704" s="309" t="s">
        <v>6</v>
      </c>
      <c r="G704" s="617"/>
      <c r="H704" s="618"/>
      <c r="I704" s="612" t="s">
        <v>207</v>
      </c>
      <c r="J704" s="612"/>
      <c r="K704" s="621"/>
      <c r="L704" s="622"/>
      <c r="M704" s="622"/>
      <c r="N704" s="622"/>
      <c r="O704" s="389" t="s">
        <v>244</v>
      </c>
    </row>
    <row r="705" spans="4:15" ht="19.5" customHeight="1">
      <c r="D705" s="298"/>
      <c r="E705" s="299"/>
      <c r="F705" s="299"/>
      <c r="G705" s="311" t="s">
        <v>271</v>
      </c>
      <c r="H705" s="299"/>
      <c r="I705" s="299"/>
      <c r="J705" s="296"/>
      <c r="K705" s="300"/>
      <c r="L705" s="300"/>
      <c r="M705" s="300"/>
      <c r="N705" s="602" t="s">
        <v>194</v>
      </c>
      <c r="O705" s="602"/>
    </row>
    <row r="706" ht="13.5"/>
  </sheetData>
  <sheetProtection sheet="1"/>
  <mergeCells count="1482">
    <mergeCell ref="N705:O705"/>
    <mergeCell ref="A2:A4"/>
    <mergeCell ref="E703:E704"/>
    <mergeCell ref="G703:H703"/>
    <mergeCell ref="I703:J703"/>
    <mergeCell ref="K703:O703"/>
    <mergeCell ref="G704:H704"/>
    <mergeCell ref="I704:J704"/>
    <mergeCell ref="K704:N704"/>
    <mergeCell ref="H699:L699"/>
    <mergeCell ref="M699:O699"/>
    <mergeCell ref="E701:E702"/>
    <mergeCell ref="G701:H701"/>
    <mergeCell ref="I701:J701"/>
    <mergeCell ref="K701:O701"/>
    <mergeCell ref="G702:H702"/>
    <mergeCell ref="I702:J702"/>
    <mergeCell ref="K702:N702"/>
    <mergeCell ref="D696:D697"/>
    <mergeCell ref="E696:G696"/>
    <mergeCell ref="H696:O696"/>
    <mergeCell ref="E697:G697"/>
    <mergeCell ref="H697:O697"/>
    <mergeCell ref="D698:D704"/>
    <mergeCell ref="E698:G698"/>
    <mergeCell ref="H698:L698"/>
    <mergeCell ref="M698:O698"/>
    <mergeCell ref="E699:G699"/>
    <mergeCell ref="D694:D695"/>
    <mergeCell ref="E694:G695"/>
    <mergeCell ref="I694:M694"/>
    <mergeCell ref="N694:N695"/>
    <mergeCell ref="O694:O695"/>
    <mergeCell ref="I695:M695"/>
    <mergeCell ref="N687:O687"/>
    <mergeCell ref="D689:G689"/>
    <mergeCell ref="E692:O692"/>
    <mergeCell ref="E693:G693"/>
    <mergeCell ref="H693:O693"/>
    <mergeCell ref="D680:D686"/>
    <mergeCell ref="E680:G680"/>
    <mergeCell ref="H680:L680"/>
    <mergeCell ref="M680:O680"/>
    <mergeCell ref="E685:E686"/>
    <mergeCell ref="G685:H685"/>
    <mergeCell ref="I685:J685"/>
    <mergeCell ref="K685:O685"/>
    <mergeCell ref="G686:H686"/>
    <mergeCell ref="I686:J686"/>
    <mergeCell ref="K686:N686"/>
    <mergeCell ref="E681:G681"/>
    <mergeCell ref="H681:L681"/>
    <mergeCell ref="M681:O681"/>
    <mergeCell ref="E683:E684"/>
    <mergeCell ref="G683:H683"/>
    <mergeCell ref="I683:J683"/>
    <mergeCell ref="K683:O683"/>
    <mergeCell ref="G684:H684"/>
    <mergeCell ref="I684:J684"/>
    <mergeCell ref="K684:N684"/>
    <mergeCell ref="I677:M677"/>
    <mergeCell ref="D678:D679"/>
    <mergeCell ref="E678:G678"/>
    <mergeCell ref="H678:O678"/>
    <mergeCell ref="E679:G679"/>
    <mergeCell ref="H679:O679"/>
    <mergeCell ref="N670:O670"/>
    <mergeCell ref="D671:G671"/>
    <mergeCell ref="E674:O674"/>
    <mergeCell ref="E675:G675"/>
    <mergeCell ref="H675:O675"/>
    <mergeCell ref="D676:D677"/>
    <mergeCell ref="E676:G677"/>
    <mergeCell ref="I676:M676"/>
    <mergeCell ref="N676:N677"/>
    <mergeCell ref="O676:O677"/>
    <mergeCell ref="E668:E669"/>
    <mergeCell ref="G668:H668"/>
    <mergeCell ref="I668:J668"/>
    <mergeCell ref="K668:O668"/>
    <mergeCell ref="G669:H669"/>
    <mergeCell ref="I669:J669"/>
    <mergeCell ref="K669:N669"/>
    <mergeCell ref="H664:L664"/>
    <mergeCell ref="M664:O664"/>
    <mergeCell ref="E666:E667"/>
    <mergeCell ref="G666:H666"/>
    <mergeCell ref="I666:J666"/>
    <mergeCell ref="K666:O666"/>
    <mergeCell ref="G667:H667"/>
    <mergeCell ref="I667:J667"/>
    <mergeCell ref="K667:N667"/>
    <mergeCell ref="D661:D662"/>
    <mergeCell ref="E661:G661"/>
    <mergeCell ref="H661:O661"/>
    <mergeCell ref="E662:G662"/>
    <mergeCell ref="H662:O662"/>
    <mergeCell ref="D663:D669"/>
    <mergeCell ref="E663:G663"/>
    <mergeCell ref="H663:L663"/>
    <mergeCell ref="M663:O663"/>
    <mergeCell ref="E664:G664"/>
    <mergeCell ref="D659:D660"/>
    <mergeCell ref="E659:G660"/>
    <mergeCell ref="I659:M659"/>
    <mergeCell ref="N659:N660"/>
    <mergeCell ref="O659:O660"/>
    <mergeCell ref="I660:M660"/>
    <mergeCell ref="N652:O652"/>
    <mergeCell ref="D654:G654"/>
    <mergeCell ref="E657:O657"/>
    <mergeCell ref="E658:G658"/>
    <mergeCell ref="H658:O658"/>
    <mergeCell ref="D645:D651"/>
    <mergeCell ref="E645:G645"/>
    <mergeCell ref="H645:L645"/>
    <mergeCell ref="M645:O645"/>
    <mergeCell ref="E650:E651"/>
    <mergeCell ref="G650:H650"/>
    <mergeCell ref="I650:J650"/>
    <mergeCell ref="K650:O650"/>
    <mergeCell ref="G651:H651"/>
    <mergeCell ref="I651:J651"/>
    <mergeCell ref="K651:N651"/>
    <mergeCell ref="E646:G646"/>
    <mergeCell ref="H646:L646"/>
    <mergeCell ref="M646:O646"/>
    <mergeCell ref="E648:E649"/>
    <mergeCell ref="G648:H648"/>
    <mergeCell ref="I648:J648"/>
    <mergeCell ref="K648:O648"/>
    <mergeCell ref="G649:H649"/>
    <mergeCell ref="I649:J649"/>
    <mergeCell ref="K649:N649"/>
    <mergeCell ref="I642:M642"/>
    <mergeCell ref="D643:D644"/>
    <mergeCell ref="E643:G643"/>
    <mergeCell ref="H643:O643"/>
    <mergeCell ref="E644:G644"/>
    <mergeCell ref="H644:O644"/>
    <mergeCell ref="N635:O635"/>
    <mergeCell ref="D636:G636"/>
    <mergeCell ref="E639:O639"/>
    <mergeCell ref="E640:G640"/>
    <mergeCell ref="H640:O640"/>
    <mergeCell ref="D641:D642"/>
    <mergeCell ref="E641:G642"/>
    <mergeCell ref="I641:M641"/>
    <mergeCell ref="N641:N642"/>
    <mergeCell ref="O641:O642"/>
    <mergeCell ref="E633:E634"/>
    <mergeCell ref="G633:H633"/>
    <mergeCell ref="I633:J633"/>
    <mergeCell ref="K633:O633"/>
    <mergeCell ref="G634:H634"/>
    <mergeCell ref="I634:J634"/>
    <mergeCell ref="K634:N634"/>
    <mergeCell ref="H629:L629"/>
    <mergeCell ref="M629:O629"/>
    <mergeCell ref="E631:E632"/>
    <mergeCell ref="G631:H631"/>
    <mergeCell ref="I631:J631"/>
    <mergeCell ref="K631:O631"/>
    <mergeCell ref="G632:H632"/>
    <mergeCell ref="I632:J632"/>
    <mergeCell ref="K632:N632"/>
    <mergeCell ref="D626:D627"/>
    <mergeCell ref="E626:G626"/>
    <mergeCell ref="H626:O626"/>
    <mergeCell ref="E627:G627"/>
    <mergeCell ref="H627:O627"/>
    <mergeCell ref="D628:D634"/>
    <mergeCell ref="E628:G628"/>
    <mergeCell ref="H628:L628"/>
    <mergeCell ref="M628:O628"/>
    <mergeCell ref="E629:G629"/>
    <mergeCell ref="D624:D625"/>
    <mergeCell ref="E624:G625"/>
    <mergeCell ref="I624:M624"/>
    <mergeCell ref="N624:N625"/>
    <mergeCell ref="O624:O625"/>
    <mergeCell ref="I625:M625"/>
    <mergeCell ref="N617:O617"/>
    <mergeCell ref="D619:G619"/>
    <mergeCell ref="E622:O622"/>
    <mergeCell ref="E623:G623"/>
    <mergeCell ref="H623:O623"/>
    <mergeCell ref="D610:D616"/>
    <mergeCell ref="E610:G610"/>
    <mergeCell ref="H610:L610"/>
    <mergeCell ref="M610:O610"/>
    <mergeCell ref="E615:E616"/>
    <mergeCell ref="G615:H615"/>
    <mergeCell ref="I615:J615"/>
    <mergeCell ref="K615:O615"/>
    <mergeCell ref="G616:H616"/>
    <mergeCell ref="I616:J616"/>
    <mergeCell ref="K616:N616"/>
    <mergeCell ref="E611:G611"/>
    <mergeCell ref="H611:L611"/>
    <mergeCell ref="M611:O611"/>
    <mergeCell ref="E613:E614"/>
    <mergeCell ref="G613:H613"/>
    <mergeCell ref="I613:J613"/>
    <mergeCell ref="K613:O613"/>
    <mergeCell ref="G614:H614"/>
    <mergeCell ref="I614:J614"/>
    <mergeCell ref="K614:N614"/>
    <mergeCell ref="I607:M607"/>
    <mergeCell ref="D608:D609"/>
    <mergeCell ref="E608:G608"/>
    <mergeCell ref="H608:O608"/>
    <mergeCell ref="E609:G609"/>
    <mergeCell ref="H609:O609"/>
    <mergeCell ref="N600:O600"/>
    <mergeCell ref="D601:G601"/>
    <mergeCell ref="E604:O604"/>
    <mergeCell ref="E605:G605"/>
    <mergeCell ref="H605:O605"/>
    <mergeCell ref="D606:D607"/>
    <mergeCell ref="E606:G607"/>
    <mergeCell ref="I606:M606"/>
    <mergeCell ref="N606:N607"/>
    <mergeCell ref="O606:O607"/>
    <mergeCell ref="E598:E599"/>
    <mergeCell ref="G598:H598"/>
    <mergeCell ref="I598:J598"/>
    <mergeCell ref="K598:O598"/>
    <mergeCell ref="G599:H599"/>
    <mergeCell ref="I599:J599"/>
    <mergeCell ref="K599:N599"/>
    <mergeCell ref="H594:L594"/>
    <mergeCell ref="M594:O594"/>
    <mergeCell ref="E596:E597"/>
    <mergeCell ref="G596:H596"/>
    <mergeCell ref="I596:J596"/>
    <mergeCell ref="K596:O596"/>
    <mergeCell ref="G597:H597"/>
    <mergeCell ref="I597:J597"/>
    <mergeCell ref="K597:N597"/>
    <mergeCell ref="D591:D592"/>
    <mergeCell ref="E591:G591"/>
    <mergeCell ref="H591:O591"/>
    <mergeCell ref="E592:G592"/>
    <mergeCell ref="H592:O592"/>
    <mergeCell ref="D593:D599"/>
    <mergeCell ref="E593:G593"/>
    <mergeCell ref="H593:L593"/>
    <mergeCell ref="M593:O593"/>
    <mergeCell ref="E594:G594"/>
    <mergeCell ref="D589:D590"/>
    <mergeCell ref="E589:G590"/>
    <mergeCell ref="I589:M589"/>
    <mergeCell ref="N589:N590"/>
    <mergeCell ref="O589:O590"/>
    <mergeCell ref="I590:M590"/>
    <mergeCell ref="N582:O582"/>
    <mergeCell ref="D584:G584"/>
    <mergeCell ref="E587:O587"/>
    <mergeCell ref="E588:G588"/>
    <mergeCell ref="H588:O588"/>
    <mergeCell ref="D575:D581"/>
    <mergeCell ref="E575:G575"/>
    <mergeCell ref="H575:L575"/>
    <mergeCell ref="M575:O575"/>
    <mergeCell ref="E580:E581"/>
    <mergeCell ref="G580:H580"/>
    <mergeCell ref="I580:J580"/>
    <mergeCell ref="K580:O580"/>
    <mergeCell ref="G581:H581"/>
    <mergeCell ref="I581:J581"/>
    <mergeCell ref="K581:N581"/>
    <mergeCell ref="E576:G576"/>
    <mergeCell ref="H576:L576"/>
    <mergeCell ref="M576:O576"/>
    <mergeCell ref="E578:E579"/>
    <mergeCell ref="G578:H578"/>
    <mergeCell ref="I578:J578"/>
    <mergeCell ref="K578:O578"/>
    <mergeCell ref="G579:H579"/>
    <mergeCell ref="I579:J579"/>
    <mergeCell ref="K579:N579"/>
    <mergeCell ref="I572:M572"/>
    <mergeCell ref="D573:D574"/>
    <mergeCell ref="E573:G573"/>
    <mergeCell ref="H573:O573"/>
    <mergeCell ref="E574:G574"/>
    <mergeCell ref="H574:O574"/>
    <mergeCell ref="N565:O565"/>
    <mergeCell ref="D566:G566"/>
    <mergeCell ref="E569:O569"/>
    <mergeCell ref="E570:G570"/>
    <mergeCell ref="H570:O570"/>
    <mergeCell ref="D571:D572"/>
    <mergeCell ref="E571:G572"/>
    <mergeCell ref="I571:M571"/>
    <mergeCell ref="N571:N572"/>
    <mergeCell ref="O571:O572"/>
    <mergeCell ref="E563:E564"/>
    <mergeCell ref="G563:H563"/>
    <mergeCell ref="I563:J563"/>
    <mergeCell ref="K563:O563"/>
    <mergeCell ref="G564:H564"/>
    <mergeCell ref="I564:J564"/>
    <mergeCell ref="K564:N564"/>
    <mergeCell ref="H559:L559"/>
    <mergeCell ref="M559:O559"/>
    <mergeCell ref="E561:E562"/>
    <mergeCell ref="G561:H561"/>
    <mergeCell ref="I561:J561"/>
    <mergeCell ref="K561:O561"/>
    <mergeCell ref="G562:H562"/>
    <mergeCell ref="I562:J562"/>
    <mergeCell ref="K562:N562"/>
    <mergeCell ref="D556:D557"/>
    <mergeCell ref="E556:G556"/>
    <mergeCell ref="H556:O556"/>
    <mergeCell ref="E557:G557"/>
    <mergeCell ref="H557:O557"/>
    <mergeCell ref="D558:D564"/>
    <mergeCell ref="E558:G558"/>
    <mergeCell ref="H558:L558"/>
    <mergeCell ref="M558:O558"/>
    <mergeCell ref="E559:G559"/>
    <mergeCell ref="D554:D555"/>
    <mergeCell ref="E554:G555"/>
    <mergeCell ref="I554:M554"/>
    <mergeCell ref="N554:N555"/>
    <mergeCell ref="O554:O555"/>
    <mergeCell ref="I555:M555"/>
    <mergeCell ref="N547:O547"/>
    <mergeCell ref="D549:G549"/>
    <mergeCell ref="E552:O552"/>
    <mergeCell ref="E553:G553"/>
    <mergeCell ref="H553:O553"/>
    <mergeCell ref="D540:D546"/>
    <mergeCell ref="E540:G540"/>
    <mergeCell ref="H540:L540"/>
    <mergeCell ref="M540:O540"/>
    <mergeCell ref="E545:E546"/>
    <mergeCell ref="G545:H545"/>
    <mergeCell ref="I545:J545"/>
    <mergeCell ref="K545:O545"/>
    <mergeCell ref="G546:H546"/>
    <mergeCell ref="I546:J546"/>
    <mergeCell ref="K546:N546"/>
    <mergeCell ref="E541:G541"/>
    <mergeCell ref="H541:L541"/>
    <mergeCell ref="M541:O541"/>
    <mergeCell ref="E543:E544"/>
    <mergeCell ref="G543:H543"/>
    <mergeCell ref="I543:J543"/>
    <mergeCell ref="K543:O543"/>
    <mergeCell ref="G544:H544"/>
    <mergeCell ref="I544:J544"/>
    <mergeCell ref="K544:N544"/>
    <mergeCell ref="I537:M537"/>
    <mergeCell ref="D538:D539"/>
    <mergeCell ref="E538:G538"/>
    <mergeCell ref="H538:O538"/>
    <mergeCell ref="E539:G539"/>
    <mergeCell ref="H539:O539"/>
    <mergeCell ref="N530:O530"/>
    <mergeCell ref="D531:G531"/>
    <mergeCell ref="E534:O534"/>
    <mergeCell ref="E535:G535"/>
    <mergeCell ref="H535:O535"/>
    <mergeCell ref="D536:D537"/>
    <mergeCell ref="E536:G537"/>
    <mergeCell ref="I536:M536"/>
    <mergeCell ref="N536:N537"/>
    <mergeCell ref="O536:O537"/>
    <mergeCell ref="E528:E529"/>
    <mergeCell ref="G528:H528"/>
    <mergeCell ref="I528:J528"/>
    <mergeCell ref="K528:O528"/>
    <mergeCell ref="G529:H529"/>
    <mergeCell ref="I529:J529"/>
    <mergeCell ref="K529:N529"/>
    <mergeCell ref="H524:L524"/>
    <mergeCell ref="M524:O524"/>
    <mergeCell ref="E526:E527"/>
    <mergeCell ref="G526:H526"/>
    <mergeCell ref="I526:J526"/>
    <mergeCell ref="K526:O526"/>
    <mergeCell ref="G527:H527"/>
    <mergeCell ref="I527:J527"/>
    <mergeCell ref="K527:N527"/>
    <mergeCell ref="D521:D522"/>
    <mergeCell ref="E521:G521"/>
    <mergeCell ref="H521:O521"/>
    <mergeCell ref="E522:G522"/>
    <mergeCell ref="H522:O522"/>
    <mergeCell ref="D523:D529"/>
    <mergeCell ref="E523:G523"/>
    <mergeCell ref="H523:L523"/>
    <mergeCell ref="M523:O523"/>
    <mergeCell ref="E524:G524"/>
    <mergeCell ref="D519:D520"/>
    <mergeCell ref="E519:G520"/>
    <mergeCell ref="I519:M519"/>
    <mergeCell ref="N519:N520"/>
    <mergeCell ref="O519:O520"/>
    <mergeCell ref="I520:M520"/>
    <mergeCell ref="N512:O512"/>
    <mergeCell ref="D514:G514"/>
    <mergeCell ref="E517:O517"/>
    <mergeCell ref="E518:G518"/>
    <mergeCell ref="H518:O518"/>
    <mergeCell ref="D505:D511"/>
    <mergeCell ref="E505:G505"/>
    <mergeCell ref="H505:L505"/>
    <mergeCell ref="M505:O505"/>
    <mergeCell ref="E510:E511"/>
    <mergeCell ref="G510:H510"/>
    <mergeCell ref="I510:J510"/>
    <mergeCell ref="K510:O510"/>
    <mergeCell ref="G511:H511"/>
    <mergeCell ref="I511:J511"/>
    <mergeCell ref="K511:N511"/>
    <mergeCell ref="E506:G506"/>
    <mergeCell ref="H506:L506"/>
    <mergeCell ref="M506:O506"/>
    <mergeCell ref="E508:E509"/>
    <mergeCell ref="G508:H508"/>
    <mergeCell ref="I508:J508"/>
    <mergeCell ref="K508:O508"/>
    <mergeCell ref="G509:H509"/>
    <mergeCell ref="I509:J509"/>
    <mergeCell ref="K509:N509"/>
    <mergeCell ref="I502:M502"/>
    <mergeCell ref="D503:D504"/>
    <mergeCell ref="E503:G503"/>
    <mergeCell ref="H503:O503"/>
    <mergeCell ref="E504:G504"/>
    <mergeCell ref="H504:O504"/>
    <mergeCell ref="N495:O495"/>
    <mergeCell ref="D496:G496"/>
    <mergeCell ref="E499:O499"/>
    <mergeCell ref="E500:G500"/>
    <mergeCell ref="H500:O500"/>
    <mergeCell ref="D501:D502"/>
    <mergeCell ref="E501:G502"/>
    <mergeCell ref="I501:M501"/>
    <mergeCell ref="N501:N502"/>
    <mergeCell ref="O501:O502"/>
    <mergeCell ref="E493:E494"/>
    <mergeCell ref="G493:H493"/>
    <mergeCell ref="I493:J493"/>
    <mergeCell ref="K493:O493"/>
    <mergeCell ref="G494:H494"/>
    <mergeCell ref="I494:J494"/>
    <mergeCell ref="K494:N494"/>
    <mergeCell ref="H489:L489"/>
    <mergeCell ref="M489:O489"/>
    <mergeCell ref="E491:E492"/>
    <mergeCell ref="G491:H491"/>
    <mergeCell ref="I491:J491"/>
    <mergeCell ref="K491:O491"/>
    <mergeCell ref="G492:H492"/>
    <mergeCell ref="I492:J492"/>
    <mergeCell ref="K492:N492"/>
    <mergeCell ref="D486:D487"/>
    <mergeCell ref="E486:G486"/>
    <mergeCell ref="H486:O486"/>
    <mergeCell ref="E487:G487"/>
    <mergeCell ref="H487:O487"/>
    <mergeCell ref="D488:D494"/>
    <mergeCell ref="E488:G488"/>
    <mergeCell ref="H488:L488"/>
    <mergeCell ref="M488:O488"/>
    <mergeCell ref="E489:G489"/>
    <mergeCell ref="D484:D485"/>
    <mergeCell ref="E484:G485"/>
    <mergeCell ref="I484:M484"/>
    <mergeCell ref="N484:N485"/>
    <mergeCell ref="O484:O485"/>
    <mergeCell ref="I485:M485"/>
    <mergeCell ref="N477:O477"/>
    <mergeCell ref="D479:G479"/>
    <mergeCell ref="E482:O482"/>
    <mergeCell ref="E483:G483"/>
    <mergeCell ref="H483:O483"/>
    <mergeCell ref="D470:D476"/>
    <mergeCell ref="E470:G470"/>
    <mergeCell ref="H470:L470"/>
    <mergeCell ref="M470:O470"/>
    <mergeCell ref="E475:E476"/>
    <mergeCell ref="G475:H475"/>
    <mergeCell ref="I475:J475"/>
    <mergeCell ref="K475:O475"/>
    <mergeCell ref="G476:H476"/>
    <mergeCell ref="I476:J476"/>
    <mergeCell ref="K476:N476"/>
    <mergeCell ref="E471:G471"/>
    <mergeCell ref="H471:L471"/>
    <mergeCell ref="M471:O471"/>
    <mergeCell ref="E473:E474"/>
    <mergeCell ref="G473:H473"/>
    <mergeCell ref="I473:J473"/>
    <mergeCell ref="K473:O473"/>
    <mergeCell ref="G474:H474"/>
    <mergeCell ref="I474:J474"/>
    <mergeCell ref="K474:N474"/>
    <mergeCell ref="I467:M467"/>
    <mergeCell ref="D468:D469"/>
    <mergeCell ref="E468:G468"/>
    <mergeCell ref="H468:O468"/>
    <mergeCell ref="E469:G469"/>
    <mergeCell ref="H469:O469"/>
    <mergeCell ref="N460:O460"/>
    <mergeCell ref="D461:G461"/>
    <mergeCell ref="E464:O464"/>
    <mergeCell ref="E465:G465"/>
    <mergeCell ref="H465:O465"/>
    <mergeCell ref="D466:D467"/>
    <mergeCell ref="E466:G467"/>
    <mergeCell ref="I466:M466"/>
    <mergeCell ref="N466:N467"/>
    <mergeCell ref="O466:O467"/>
    <mergeCell ref="E458:E459"/>
    <mergeCell ref="G458:H458"/>
    <mergeCell ref="I458:J458"/>
    <mergeCell ref="K458:O458"/>
    <mergeCell ref="G459:H459"/>
    <mergeCell ref="I459:J459"/>
    <mergeCell ref="K459:N459"/>
    <mergeCell ref="H454:L454"/>
    <mergeCell ref="M454:O454"/>
    <mergeCell ref="E456:E457"/>
    <mergeCell ref="G456:H456"/>
    <mergeCell ref="I456:J456"/>
    <mergeCell ref="K456:O456"/>
    <mergeCell ref="G457:H457"/>
    <mergeCell ref="I457:J457"/>
    <mergeCell ref="K457:N457"/>
    <mergeCell ref="D451:D452"/>
    <mergeCell ref="E451:G451"/>
    <mergeCell ref="H451:O451"/>
    <mergeCell ref="E452:G452"/>
    <mergeCell ref="H452:O452"/>
    <mergeCell ref="D453:D459"/>
    <mergeCell ref="E453:G453"/>
    <mergeCell ref="H453:L453"/>
    <mergeCell ref="M453:O453"/>
    <mergeCell ref="E454:G454"/>
    <mergeCell ref="D449:D450"/>
    <mergeCell ref="E449:G450"/>
    <mergeCell ref="I449:M449"/>
    <mergeCell ref="N449:N450"/>
    <mergeCell ref="O449:O450"/>
    <mergeCell ref="I450:M450"/>
    <mergeCell ref="N442:O442"/>
    <mergeCell ref="D444:G444"/>
    <mergeCell ref="E447:O447"/>
    <mergeCell ref="E448:G448"/>
    <mergeCell ref="H448:O448"/>
    <mergeCell ref="D435:D441"/>
    <mergeCell ref="E435:G435"/>
    <mergeCell ref="H435:L435"/>
    <mergeCell ref="M435:O435"/>
    <mergeCell ref="E440:E441"/>
    <mergeCell ref="G440:H440"/>
    <mergeCell ref="I440:J440"/>
    <mergeCell ref="K440:O440"/>
    <mergeCell ref="G441:H441"/>
    <mergeCell ref="I441:J441"/>
    <mergeCell ref="K441:N441"/>
    <mergeCell ref="E436:G436"/>
    <mergeCell ref="H436:L436"/>
    <mergeCell ref="M436:O436"/>
    <mergeCell ref="E438:E439"/>
    <mergeCell ref="G438:H438"/>
    <mergeCell ref="I438:J438"/>
    <mergeCell ref="K438:O438"/>
    <mergeCell ref="G439:H439"/>
    <mergeCell ref="I439:J439"/>
    <mergeCell ref="K439:N439"/>
    <mergeCell ref="I432:M432"/>
    <mergeCell ref="D433:D434"/>
    <mergeCell ref="E433:G433"/>
    <mergeCell ref="H433:O433"/>
    <mergeCell ref="E434:G434"/>
    <mergeCell ref="H434:O434"/>
    <mergeCell ref="N425:O425"/>
    <mergeCell ref="D426:G426"/>
    <mergeCell ref="E429:O429"/>
    <mergeCell ref="E430:G430"/>
    <mergeCell ref="H430:O430"/>
    <mergeCell ref="D431:D432"/>
    <mergeCell ref="E431:G432"/>
    <mergeCell ref="I431:M431"/>
    <mergeCell ref="N431:N432"/>
    <mergeCell ref="O431:O432"/>
    <mergeCell ref="E423:E424"/>
    <mergeCell ref="G423:H423"/>
    <mergeCell ref="I423:J423"/>
    <mergeCell ref="K423:O423"/>
    <mergeCell ref="G424:H424"/>
    <mergeCell ref="I424:J424"/>
    <mergeCell ref="K424:N424"/>
    <mergeCell ref="H419:L419"/>
    <mergeCell ref="M419:O419"/>
    <mergeCell ref="E421:E422"/>
    <mergeCell ref="G421:H421"/>
    <mergeCell ref="I421:J421"/>
    <mergeCell ref="K421:O421"/>
    <mergeCell ref="G422:H422"/>
    <mergeCell ref="I422:J422"/>
    <mergeCell ref="K422:N422"/>
    <mergeCell ref="D416:D417"/>
    <mergeCell ref="E416:G416"/>
    <mergeCell ref="H416:O416"/>
    <mergeCell ref="E417:G417"/>
    <mergeCell ref="H417:O417"/>
    <mergeCell ref="D418:D424"/>
    <mergeCell ref="E418:G418"/>
    <mergeCell ref="H418:L418"/>
    <mergeCell ref="M418:O418"/>
    <mergeCell ref="E419:G419"/>
    <mergeCell ref="D414:D415"/>
    <mergeCell ref="E414:G415"/>
    <mergeCell ref="I414:M414"/>
    <mergeCell ref="N414:N415"/>
    <mergeCell ref="O414:O415"/>
    <mergeCell ref="I415:M415"/>
    <mergeCell ref="N407:O407"/>
    <mergeCell ref="D409:G409"/>
    <mergeCell ref="E412:O412"/>
    <mergeCell ref="E413:G413"/>
    <mergeCell ref="H413:O413"/>
    <mergeCell ref="D400:D406"/>
    <mergeCell ref="E400:G400"/>
    <mergeCell ref="H400:L400"/>
    <mergeCell ref="M400:O400"/>
    <mergeCell ref="E405:E406"/>
    <mergeCell ref="G405:H405"/>
    <mergeCell ref="I405:J405"/>
    <mergeCell ref="K405:O405"/>
    <mergeCell ref="G406:H406"/>
    <mergeCell ref="I406:J406"/>
    <mergeCell ref="K406:N406"/>
    <mergeCell ref="E401:G401"/>
    <mergeCell ref="H401:L401"/>
    <mergeCell ref="M401:O401"/>
    <mergeCell ref="E403:E404"/>
    <mergeCell ref="G403:H403"/>
    <mergeCell ref="I403:J403"/>
    <mergeCell ref="K403:O403"/>
    <mergeCell ref="G404:H404"/>
    <mergeCell ref="I404:J404"/>
    <mergeCell ref="K404:N404"/>
    <mergeCell ref="I397:M397"/>
    <mergeCell ref="D398:D399"/>
    <mergeCell ref="E398:G398"/>
    <mergeCell ref="H398:O398"/>
    <mergeCell ref="E399:G399"/>
    <mergeCell ref="H399:O399"/>
    <mergeCell ref="N390:O390"/>
    <mergeCell ref="D391:G391"/>
    <mergeCell ref="E394:O394"/>
    <mergeCell ref="E395:G395"/>
    <mergeCell ref="H395:O395"/>
    <mergeCell ref="D396:D397"/>
    <mergeCell ref="E396:G397"/>
    <mergeCell ref="I396:M396"/>
    <mergeCell ref="N396:N397"/>
    <mergeCell ref="O396:O397"/>
    <mergeCell ref="E388:E389"/>
    <mergeCell ref="G388:H388"/>
    <mergeCell ref="I388:J388"/>
    <mergeCell ref="K388:O388"/>
    <mergeCell ref="G389:H389"/>
    <mergeCell ref="I389:J389"/>
    <mergeCell ref="K389:N389"/>
    <mergeCell ref="H384:L384"/>
    <mergeCell ref="M384:O384"/>
    <mergeCell ref="E386:E387"/>
    <mergeCell ref="G386:H386"/>
    <mergeCell ref="I386:J386"/>
    <mergeCell ref="K386:O386"/>
    <mergeCell ref="G387:H387"/>
    <mergeCell ref="I387:J387"/>
    <mergeCell ref="K387:N387"/>
    <mergeCell ref="D381:D382"/>
    <mergeCell ref="E381:G381"/>
    <mergeCell ref="H381:O381"/>
    <mergeCell ref="E382:G382"/>
    <mergeCell ref="H382:O382"/>
    <mergeCell ref="D383:D389"/>
    <mergeCell ref="E383:G383"/>
    <mergeCell ref="H383:L383"/>
    <mergeCell ref="M383:O383"/>
    <mergeCell ref="E384:G384"/>
    <mergeCell ref="D379:D380"/>
    <mergeCell ref="E379:G380"/>
    <mergeCell ref="I379:M379"/>
    <mergeCell ref="N379:N380"/>
    <mergeCell ref="O379:O380"/>
    <mergeCell ref="I380:M380"/>
    <mergeCell ref="N372:O372"/>
    <mergeCell ref="D374:G374"/>
    <mergeCell ref="E377:O377"/>
    <mergeCell ref="E378:G378"/>
    <mergeCell ref="H378:O378"/>
    <mergeCell ref="D365:D371"/>
    <mergeCell ref="E365:G365"/>
    <mergeCell ref="H365:L365"/>
    <mergeCell ref="M365:O365"/>
    <mergeCell ref="E370:E371"/>
    <mergeCell ref="G370:H370"/>
    <mergeCell ref="I370:J370"/>
    <mergeCell ref="K370:O370"/>
    <mergeCell ref="G371:H371"/>
    <mergeCell ref="I371:J371"/>
    <mergeCell ref="K371:N371"/>
    <mergeCell ref="E366:G366"/>
    <mergeCell ref="H366:L366"/>
    <mergeCell ref="M366:O366"/>
    <mergeCell ref="E368:E369"/>
    <mergeCell ref="G368:H368"/>
    <mergeCell ref="I368:J368"/>
    <mergeCell ref="K368:O368"/>
    <mergeCell ref="G369:H369"/>
    <mergeCell ref="I369:J369"/>
    <mergeCell ref="K369:N369"/>
    <mergeCell ref="I362:M362"/>
    <mergeCell ref="D363:D364"/>
    <mergeCell ref="E363:G363"/>
    <mergeCell ref="H363:O363"/>
    <mergeCell ref="E364:G364"/>
    <mergeCell ref="H364:O364"/>
    <mergeCell ref="N355:O355"/>
    <mergeCell ref="D356:G356"/>
    <mergeCell ref="E359:O359"/>
    <mergeCell ref="E360:G360"/>
    <mergeCell ref="H360:O360"/>
    <mergeCell ref="D361:D362"/>
    <mergeCell ref="E361:G362"/>
    <mergeCell ref="I361:M361"/>
    <mergeCell ref="N361:N362"/>
    <mergeCell ref="O361:O362"/>
    <mergeCell ref="E353:E354"/>
    <mergeCell ref="G353:H353"/>
    <mergeCell ref="I353:J353"/>
    <mergeCell ref="K353:O353"/>
    <mergeCell ref="G354:H354"/>
    <mergeCell ref="I354:J354"/>
    <mergeCell ref="K354:N354"/>
    <mergeCell ref="H349:L349"/>
    <mergeCell ref="M349:O349"/>
    <mergeCell ref="E351:E352"/>
    <mergeCell ref="G351:H351"/>
    <mergeCell ref="I351:J351"/>
    <mergeCell ref="K351:O351"/>
    <mergeCell ref="G352:H352"/>
    <mergeCell ref="I352:J352"/>
    <mergeCell ref="K352:N352"/>
    <mergeCell ref="D346:D347"/>
    <mergeCell ref="E346:G346"/>
    <mergeCell ref="H346:O346"/>
    <mergeCell ref="E347:G347"/>
    <mergeCell ref="H347:O347"/>
    <mergeCell ref="D348:D354"/>
    <mergeCell ref="E348:G348"/>
    <mergeCell ref="H348:L348"/>
    <mergeCell ref="M348:O348"/>
    <mergeCell ref="E349:G349"/>
    <mergeCell ref="D344:D345"/>
    <mergeCell ref="E344:G345"/>
    <mergeCell ref="I344:M344"/>
    <mergeCell ref="N344:N345"/>
    <mergeCell ref="O344:O345"/>
    <mergeCell ref="I345:M345"/>
    <mergeCell ref="N337:O337"/>
    <mergeCell ref="D339:G339"/>
    <mergeCell ref="E342:O342"/>
    <mergeCell ref="E343:G343"/>
    <mergeCell ref="H343:O343"/>
    <mergeCell ref="D330:D336"/>
    <mergeCell ref="E330:G330"/>
    <mergeCell ref="H330:L330"/>
    <mergeCell ref="M330:O330"/>
    <mergeCell ref="E335:E336"/>
    <mergeCell ref="G335:H335"/>
    <mergeCell ref="I335:J335"/>
    <mergeCell ref="K335:O335"/>
    <mergeCell ref="G336:H336"/>
    <mergeCell ref="I336:J336"/>
    <mergeCell ref="K336:N336"/>
    <mergeCell ref="E331:G331"/>
    <mergeCell ref="H331:L331"/>
    <mergeCell ref="M331:O331"/>
    <mergeCell ref="E333:E334"/>
    <mergeCell ref="G333:H333"/>
    <mergeCell ref="I333:J333"/>
    <mergeCell ref="K333:O333"/>
    <mergeCell ref="G334:H334"/>
    <mergeCell ref="I334:J334"/>
    <mergeCell ref="K334:N334"/>
    <mergeCell ref="I327:M327"/>
    <mergeCell ref="D328:D329"/>
    <mergeCell ref="E328:G328"/>
    <mergeCell ref="H328:O328"/>
    <mergeCell ref="E329:G329"/>
    <mergeCell ref="H329:O329"/>
    <mergeCell ref="N320:O320"/>
    <mergeCell ref="D321:G321"/>
    <mergeCell ref="E324:O324"/>
    <mergeCell ref="E325:G325"/>
    <mergeCell ref="H325:O325"/>
    <mergeCell ref="D326:D327"/>
    <mergeCell ref="E326:G327"/>
    <mergeCell ref="I326:M326"/>
    <mergeCell ref="N326:N327"/>
    <mergeCell ref="O326:O327"/>
    <mergeCell ref="E318:E319"/>
    <mergeCell ref="G318:H318"/>
    <mergeCell ref="I318:J318"/>
    <mergeCell ref="K318:O318"/>
    <mergeCell ref="G319:H319"/>
    <mergeCell ref="I319:J319"/>
    <mergeCell ref="K319:N319"/>
    <mergeCell ref="H314:L314"/>
    <mergeCell ref="M314:O314"/>
    <mergeCell ref="E316:E317"/>
    <mergeCell ref="G316:H316"/>
    <mergeCell ref="I316:J316"/>
    <mergeCell ref="K316:O316"/>
    <mergeCell ref="G317:H317"/>
    <mergeCell ref="I317:J317"/>
    <mergeCell ref="K317:N317"/>
    <mergeCell ref="D311:D312"/>
    <mergeCell ref="E311:G311"/>
    <mergeCell ref="H311:O311"/>
    <mergeCell ref="E312:G312"/>
    <mergeCell ref="H312:O312"/>
    <mergeCell ref="D313:D319"/>
    <mergeCell ref="E313:G313"/>
    <mergeCell ref="H313:L313"/>
    <mergeCell ref="M313:O313"/>
    <mergeCell ref="E314:G314"/>
    <mergeCell ref="D309:D310"/>
    <mergeCell ref="E309:G310"/>
    <mergeCell ref="I309:M309"/>
    <mergeCell ref="N309:N310"/>
    <mergeCell ref="O309:O310"/>
    <mergeCell ref="I310:M310"/>
    <mergeCell ref="N302:O302"/>
    <mergeCell ref="D304:G304"/>
    <mergeCell ref="E307:O307"/>
    <mergeCell ref="E308:G308"/>
    <mergeCell ref="H308:O308"/>
    <mergeCell ref="D295:D301"/>
    <mergeCell ref="E295:G295"/>
    <mergeCell ref="H295:L295"/>
    <mergeCell ref="M295:O295"/>
    <mergeCell ref="E300:E301"/>
    <mergeCell ref="G300:H300"/>
    <mergeCell ref="I300:J300"/>
    <mergeCell ref="K300:O300"/>
    <mergeCell ref="G301:H301"/>
    <mergeCell ref="I301:J301"/>
    <mergeCell ref="K301:N301"/>
    <mergeCell ref="E296:G296"/>
    <mergeCell ref="H296:L296"/>
    <mergeCell ref="M296:O296"/>
    <mergeCell ref="E298:E299"/>
    <mergeCell ref="G298:H298"/>
    <mergeCell ref="I298:J298"/>
    <mergeCell ref="K298:O298"/>
    <mergeCell ref="G299:H299"/>
    <mergeCell ref="I299:J299"/>
    <mergeCell ref="K299:N299"/>
    <mergeCell ref="I292:M292"/>
    <mergeCell ref="D293:D294"/>
    <mergeCell ref="E293:G293"/>
    <mergeCell ref="H293:O293"/>
    <mergeCell ref="E294:G294"/>
    <mergeCell ref="H294:O294"/>
    <mergeCell ref="N285:O285"/>
    <mergeCell ref="D286:G286"/>
    <mergeCell ref="E289:O289"/>
    <mergeCell ref="E290:G290"/>
    <mergeCell ref="H290:O290"/>
    <mergeCell ref="D291:D292"/>
    <mergeCell ref="E291:G292"/>
    <mergeCell ref="I291:M291"/>
    <mergeCell ref="N291:N292"/>
    <mergeCell ref="O291:O292"/>
    <mergeCell ref="E283:E284"/>
    <mergeCell ref="G283:H283"/>
    <mergeCell ref="I283:J283"/>
    <mergeCell ref="K283:O283"/>
    <mergeCell ref="G284:H284"/>
    <mergeCell ref="I284:J284"/>
    <mergeCell ref="K284:N284"/>
    <mergeCell ref="H279:L279"/>
    <mergeCell ref="M279:O279"/>
    <mergeCell ref="E281:E282"/>
    <mergeCell ref="G281:H281"/>
    <mergeCell ref="I281:J281"/>
    <mergeCell ref="K281:O281"/>
    <mergeCell ref="G282:H282"/>
    <mergeCell ref="I282:J282"/>
    <mergeCell ref="K282:N282"/>
    <mergeCell ref="D276:D277"/>
    <mergeCell ref="E276:G276"/>
    <mergeCell ref="H276:O276"/>
    <mergeCell ref="E277:G277"/>
    <mergeCell ref="H277:O277"/>
    <mergeCell ref="D278:D284"/>
    <mergeCell ref="E278:G278"/>
    <mergeCell ref="H278:L278"/>
    <mergeCell ref="M278:O278"/>
    <mergeCell ref="E279:G279"/>
    <mergeCell ref="D274:D275"/>
    <mergeCell ref="E274:G275"/>
    <mergeCell ref="I274:M274"/>
    <mergeCell ref="N274:N275"/>
    <mergeCell ref="O274:O275"/>
    <mergeCell ref="I275:M275"/>
    <mergeCell ref="N267:O267"/>
    <mergeCell ref="D269:G269"/>
    <mergeCell ref="E272:O272"/>
    <mergeCell ref="E273:G273"/>
    <mergeCell ref="H273:O273"/>
    <mergeCell ref="D260:D266"/>
    <mergeCell ref="E260:G260"/>
    <mergeCell ref="H260:L260"/>
    <mergeCell ref="M260:O260"/>
    <mergeCell ref="E265:E266"/>
    <mergeCell ref="G265:H265"/>
    <mergeCell ref="I265:J265"/>
    <mergeCell ref="K265:O265"/>
    <mergeCell ref="G266:H266"/>
    <mergeCell ref="I266:J266"/>
    <mergeCell ref="K266:N266"/>
    <mergeCell ref="E261:G261"/>
    <mergeCell ref="H261:L261"/>
    <mergeCell ref="M261:O261"/>
    <mergeCell ref="E263:E264"/>
    <mergeCell ref="G263:H263"/>
    <mergeCell ref="I263:J263"/>
    <mergeCell ref="K263:O263"/>
    <mergeCell ref="G264:H264"/>
    <mergeCell ref="I264:J264"/>
    <mergeCell ref="K264:N264"/>
    <mergeCell ref="I257:M257"/>
    <mergeCell ref="D258:D259"/>
    <mergeCell ref="E258:G258"/>
    <mergeCell ref="H258:O258"/>
    <mergeCell ref="E259:G259"/>
    <mergeCell ref="H259:O259"/>
    <mergeCell ref="N250:O250"/>
    <mergeCell ref="D251:G251"/>
    <mergeCell ref="E254:O254"/>
    <mergeCell ref="E255:G255"/>
    <mergeCell ref="H255:O255"/>
    <mergeCell ref="D256:D257"/>
    <mergeCell ref="E256:G257"/>
    <mergeCell ref="I256:M256"/>
    <mergeCell ref="N256:N257"/>
    <mergeCell ref="O256:O257"/>
    <mergeCell ref="E248:E249"/>
    <mergeCell ref="G248:H248"/>
    <mergeCell ref="I248:J248"/>
    <mergeCell ref="K248:O248"/>
    <mergeCell ref="G249:H249"/>
    <mergeCell ref="I249:J249"/>
    <mergeCell ref="K249:N249"/>
    <mergeCell ref="H244:L244"/>
    <mergeCell ref="M244:O244"/>
    <mergeCell ref="E246:E247"/>
    <mergeCell ref="G246:H246"/>
    <mergeCell ref="I246:J246"/>
    <mergeCell ref="K246:O246"/>
    <mergeCell ref="G247:H247"/>
    <mergeCell ref="I247:J247"/>
    <mergeCell ref="K247:N247"/>
    <mergeCell ref="D241:D242"/>
    <mergeCell ref="E241:G241"/>
    <mergeCell ref="H241:O241"/>
    <mergeCell ref="E242:G242"/>
    <mergeCell ref="H242:O242"/>
    <mergeCell ref="D243:D249"/>
    <mergeCell ref="E243:G243"/>
    <mergeCell ref="H243:L243"/>
    <mergeCell ref="M243:O243"/>
    <mergeCell ref="E244:G244"/>
    <mergeCell ref="D239:D240"/>
    <mergeCell ref="E239:G240"/>
    <mergeCell ref="I239:M239"/>
    <mergeCell ref="N239:N240"/>
    <mergeCell ref="O239:O240"/>
    <mergeCell ref="I240:M240"/>
    <mergeCell ref="N232:O232"/>
    <mergeCell ref="D234:G234"/>
    <mergeCell ref="E237:O237"/>
    <mergeCell ref="E238:G238"/>
    <mergeCell ref="H238:O238"/>
    <mergeCell ref="D225:D231"/>
    <mergeCell ref="E225:G225"/>
    <mergeCell ref="H225:L225"/>
    <mergeCell ref="M225:O225"/>
    <mergeCell ref="E230:E231"/>
    <mergeCell ref="G230:H230"/>
    <mergeCell ref="I230:J230"/>
    <mergeCell ref="K230:O230"/>
    <mergeCell ref="G231:H231"/>
    <mergeCell ref="I231:J231"/>
    <mergeCell ref="K231:N231"/>
    <mergeCell ref="E226:G226"/>
    <mergeCell ref="H226:L226"/>
    <mergeCell ref="M226:O226"/>
    <mergeCell ref="E228:E229"/>
    <mergeCell ref="G228:H228"/>
    <mergeCell ref="I228:J228"/>
    <mergeCell ref="K228:O228"/>
    <mergeCell ref="G229:H229"/>
    <mergeCell ref="I229:J229"/>
    <mergeCell ref="K229:N229"/>
    <mergeCell ref="I222:M222"/>
    <mergeCell ref="D223:D224"/>
    <mergeCell ref="E223:G223"/>
    <mergeCell ref="H223:O223"/>
    <mergeCell ref="E224:G224"/>
    <mergeCell ref="H224:O224"/>
    <mergeCell ref="N215:O215"/>
    <mergeCell ref="D216:G216"/>
    <mergeCell ref="E219:O219"/>
    <mergeCell ref="E220:G220"/>
    <mergeCell ref="H220:O220"/>
    <mergeCell ref="D221:D222"/>
    <mergeCell ref="E221:G222"/>
    <mergeCell ref="I221:M221"/>
    <mergeCell ref="N221:N222"/>
    <mergeCell ref="O221:O222"/>
    <mergeCell ref="E213:E214"/>
    <mergeCell ref="G213:H213"/>
    <mergeCell ref="I213:J213"/>
    <mergeCell ref="K213:O213"/>
    <mergeCell ref="G214:H214"/>
    <mergeCell ref="I214:J214"/>
    <mergeCell ref="K214:N214"/>
    <mergeCell ref="H209:L209"/>
    <mergeCell ref="M209:O209"/>
    <mergeCell ref="E211:E212"/>
    <mergeCell ref="G211:H211"/>
    <mergeCell ref="I211:J211"/>
    <mergeCell ref="K211:O211"/>
    <mergeCell ref="G212:H212"/>
    <mergeCell ref="I212:J212"/>
    <mergeCell ref="K212:N212"/>
    <mergeCell ref="D206:D207"/>
    <mergeCell ref="E206:G206"/>
    <mergeCell ref="H206:O206"/>
    <mergeCell ref="E207:G207"/>
    <mergeCell ref="H207:O207"/>
    <mergeCell ref="D208:D214"/>
    <mergeCell ref="E208:G208"/>
    <mergeCell ref="H208:L208"/>
    <mergeCell ref="M208:O208"/>
    <mergeCell ref="E209:G209"/>
    <mergeCell ref="D204:D205"/>
    <mergeCell ref="E204:G205"/>
    <mergeCell ref="I204:M204"/>
    <mergeCell ref="N204:N205"/>
    <mergeCell ref="O204:O205"/>
    <mergeCell ref="I205:M205"/>
    <mergeCell ref="N197:O197"/>
    <mergeCell ref="D199:G199"/>
    <mergeCell ref="E202:O202"/>
    <mergeCell ref="E203:G203"/>
    <mergeCell ref="H203:O203"/>
    <mergeCell ref="D190:D196"/>
    <mergeCell ref="E190:G190"/>
    <mergeCell ref="H190:L190"/>
    <mergeCell ref="M190:O190"/>
    <mergeCell ref="E195:E196"/>
    <mergeCell ref="G195:H195"/>
    <mergeCell ref="I195:J195"/>
    <mergeCell ref="K195:O195"/>
    <mergeCell ref="G196:H196"/>
    <mergeCell ref="I196:J196"/>
    <mergeCell ref="K196:N196"/>
    <mergeCell ref="E191:G191"/>
    <mergeCell ref="H191:L191"/>
    <mergeCell ref="M191:O191"/>
    <mergeCell ref="E193:E194"/>
    <mergeCell ref="G193:H193"/>
    <mergeCell ref="I193:J193"/>
    <mergeCell ref="K193:O193"/>
    <mergeCell ref="G194:H194"/>
    <mergeCell ref="I194:J194"/>
    <mergeCell ref="K194:N194"/>
    <mergeCell ref="I187:M187"/>
    <mergeCell ref="D188:D189"/>
    <mergeCell ref="E188:G188"/>
    <mergeCell ref="H188:O188"/>
    <mergeCell ref="E189:G189"/>
    <mergeCell ref="H189:O189"/>
    <mergeCell ref="N180:O180"/>
    <mergeCell ref="D181:G181"/>
    <mergeCell ref="E184:O184"/>
    <mergeCell ref="E185:G185"/>
    <mergeCell ref="H185:O185"/>
    <mergeCell ref="D186:D187"/>
    <mergeCell ref="E186:G187"/>
    <mergeCell ref="I186:M186"/>
    <mergeCell ref="N186:N187"/>
    <mergeCell ref="O186:O187"/>
    <mergeCell ref="E178:E179"/>
    <mergeCell ref="G178:H178"/>
    <mergeCell ref="I178:J178"/>
    <mergeCell ref="K178:O178"/>
    <mergeCell ref="G179:H179"/>
    <mergeCell ref="I179:J179"/>
    <mergeCell ref="K179:N179"/>
    <mergeCell ref="H174:L174"/>
    <mergeCell ref="M174:O174"/>
    <mergeCell ref="E176:E177"/>
    <mergeCell ref="G176:H176"/>
    <mergeCell ref="I176:J176"/>
    <mergeCell ref="K176:O176"/>
    <mergeCell ref="G177:H177"/>
    <mergeCell ref="I177:J177"/>
    <mergeCell ref="K177:N177"/>
    <mergeCell ref="D171:D172"/>
    <mergeCell ref="E171:G171"/>
    <mergeCell ref="H171:O171"/>
    <mergeCell ref="E172:G172"/>
    <mergeCell ref="H172:O172"/>
    <mergeCell ref="D173:D179"/>
    <mergeCell ref="E173:G173"/>
    <mergeCell ref="H173:L173"/>
    <mergeCell ref="M173:O173"/>
    <mergeCell ref="E174:G174"/>
    <mergeCell ref="D169:D170"/>
    <mergeCell ref="E169:G170"/>
    <mergeCell ref="I169:M169"/>
    <mergeCell ref="N169:N170"/>
    <mergeCell ref="O169:O170"/>
    <mergeCell ref="I170:M170"/>
    <mergeCell ref="N162:O162"/>
    <mergeCell ref="D164:G164"/>
    <mergeCell ref="E167:O167"/>
    <mergeCell ref="E168:G168"/>
    <mergeCell ref="H168:O168"/>
    <mergeCell ref="D155:D161"/>
    <mergeCell ref="E155:G155"/>
    <mergeCell ref="H155:L155"/>
    <mergeCell ref="M155:O155"/>
    <mergeCell ref="E160:E161"/>
    <mergeCell ref="G160:H160"/>
    <mergeCell ref="I160:J160"/>
    <mergeCell ref="K160:O160"/>
    <mergeCell ref="G161:H161"/>
    <mergeCell ref="I161:J161"/>
    <mergeCell ref="K161:N161"/>
    <mergeCell ref="E156:G156"/>
    <mergeCell ref="H156:L156"/>
    <mergeCell ref="M156:O156"/>
    <mergeCell ref="E158:E159"/>
    <mergeCell ref="G158:H158"/>
    <mergeCell ref="I158:J158"/>
    <mergeCell ref="K158:O158"/>
    <mergeCell ref="G159:H159"/>
    <mergeCell ref="I159:J159"/>
    <mergeCell ref="K159:N159"/>
    <mergeCell ref="I152:M152"/>
    <mergeCell ref="D153:D154"/>
    <mergeCell ref="E153:G153"/>
    <mergeCell ref="H153:O153"/>
    <mergeCell ref="E154:G154"/>
    <mergeCell ref="H154:O154"/>
    <mergeCell ref="N145:O145"/>
    <mergeCell ref="D146:G146"/>
    <mergeCell ref="E149:O149"/>
    <mergeCell ref="E150:G150"/>
    <mergeCell ref="H150:O150"/>
    <mergeCell ref="D151:D152"/>
    <mergeCell ref="E151:G152"/>
    <mergeCell ref="I151:M151"/>
    <mergeCell ref="N151:N152"/>
    <mergeCell ref="O151:O152"/>
    <mergeCell ref="E143:E144"/>
    <mergeCell ref="G143:H143"/>
    <mergeCell ref="I143:J143"/>
    <mergeCell ref="K143:O143"/>
    <mergeCell ref="G144:H144"/>
    <mergeCell ref="I144:J144"/>
    <mergeCell ref="K144:N144"/>
    <mergeCell ref="H139:L139"/>
    <mergeCell ref="M139:O139"/>
    <mergeCell ref="E141:E142"/>
    <mergeCell ref="G141:H141"/>
    <mergeCell ref="I141:J141"/>
    <mergeCell ref="K141:O141"/>
    <mergeCell ref="G142:H142"/>
    <mergeCell ref="I142:J142"/>
    <mergeCell ref="K142:N142"/>
    <mergeCell ref="D136:D137"/>
    <mergeCell ref="E136:G136"/>
    <mergeCell ref="H136:O136"/>
    <mergeCell ref="E137:G137"/>
    <mergeCell ref="H137:O137"/>
    <mergeCell ref="D138:D144"/>
    <mergeCell ref="E138:G138"/>
    <mergeCell ref="H138:L138"/>
    <mergeCell ref="M138:O138"/>
    <mergeCell ref="E139:G139"/>
    <mergeCell ref="D134:D135"/>
    <mergeCell ref="E134:G135"/>
    <mergeCell ref="I134:M134"/>
    <mergeCell ref="N134:N135"/>
    <mergeCell ref="O134:O135"/>
    <mergeCell ref="I135:M135"/>
    <mergeCell ref="N127:O127"/>
    <mergeCell ref="D129:G129"/>
    <mergeCell ref="E132:O132"/>
    <mergeCell ref="E133:G133"/>
    <mergeCell ref="H133:O133"/>
    <mergeCell ref="D120:D126"/>
    <mergeCell ref="E120:G120"/>
    <mergeCell ref="H120:L120"/>
    <mergeCell ref="M120:O120"/>
    <mergeCell ref="E125:E126"/>
    <mergeCell ref="G125:H125"/>
    <mergeCell ref="I125:J125"/>
    <mergeCell ref="K125:O125"/>
    <mergeCell ref="G126:H126"/>
    <mergeCell ref="I126:J126"/>
    <mergeCell ref="K126:N126"/>
    <mergeCell ref="E121:G121"/>
    <mergeCell ref="H121:L121"/>
    <mergeCell ref="M121:O121"/>
    <mergeCell ref="E123:E124"/>
    <mergeCell ref="G123:H123"/>
    <mergeCell ref="I123:J123"/>
    <mergeCell ref="K123:O123"/>
    <mergeCell ref="G124:H124"/>
    <mergeCell ref="I124:J124"/>
    <mergeCell ref="K124:N124"/>
    <mergeCell ref="I117:M117"/>
    <mergeCell ref="D118:D119"/>
    <mergeCell ref="E118:G118"/>
    <mergeCell ref="H118:O118"/>
    <mergeCell ref="E119:G119"/>
    <mergeCell ref="H119:O119"/>
    <mergeCell ref="N110:O110"/>
    <mergeCell ref="D111:G111"/>
    <mergeCell ref="E114:O114"/>
    <mergeCell ref="E115:G115"/>
    <mergeCell ref="H115:O115"/>
    <mergeCell ref="D116:D117"/>
    <mergeCell ref="E116:G117"/>
    <mergeCell ref="I116:M116"/>
    <mergeCell ref="N116:N117"/>
    <mergeCell ref="O116:O117"/>
    <mergeCell ref="E108:E109"/>
    <mergeCell ref="G108:H108"/>
    <mergeCell ref="I108:J108"/>
    <mergeCell ref="K108:O108"/>
    <mergeCell ref="G109:H109"/>
    <mergeCell ref="I109:J109"/>
    <mergeCell ref="K109:N109"/>
    <mergeCell ref="H104:L104"/>
    <mergeCell ref="M104:O104"/>
    <mergeCell ref="E106:E107"/>
    <mergeCell ref="G106:H106"/>
    <mergeCell ref="I106:J106"/>
    <mergeCell ref="K106:O106"/>
    <mergeCell ref="G107:H107"/>
    <mergeCell ref="I107:J107"/>
    <mergeCell ref="K107:N107"/>
    <mergeCell ref="D101:D102"/>
    <mergeCell ref="E101:G101"/>
    <mergeCell ref="H101:O101"/>
    <mergeCell ref="E102:G102"/>
    <mergeCell ref="H102:O102"/>
    <mergeCell ref="D103:D109"/>
    <mergeCell ref="E103:G103"/>
    <mergeCell ref="H103:L103"/>
    <mergeCell ref="M103:O103"/>
    <mergeCell ref="E104:G104"/>
    <mergeCell ref="D99:D100"/>
    <mergeCell ref="E99:G100"/>
    <mergeCell ref="I99:M99"/>
    <mergeCell ref="N99:N100"/>
    <mergeCell ref="O99:O100"/>
    <mergeCell ref="I100:M100"/>
    <mergeCell ref="N92:O92"/>
    <mergeCell ref="D94:G94"/>
    <mergeCell ref="E97:O97"/>
    <mergeCell ref="E98:G98"/>
    <mergeCell ref="H98:O98"/>
    <mergeCell ref="D85:D91"/>
    <mergeCell ref="E85:G85"/>
    <mergeCell ref="H85:L85"/>
    <mergeCell ref="M85:O85"/>
    <mergeCell ref="E90:E91"/>
    <mergeCell ref="G90:H90"/>
    <mergeCell ref="I90:J90"/>
    <mergeCell ref="K90:O90"/>
    <mergeCell ref="G91:H91"/>
    <mergeCell ref="I91:J91"/>
    <mergeCell ref="K91:N91"/>
    <mergeCell ref="E86:G86"/>
    <mergeCell ref="H86:L86"/>
    <mergeCell ref="M86:O86"/>
    <mergeCell ref="E88:E89"/>
    <mergeCell ref="G88:H88"/>
    <mergeCell ref="I88:J88"/>
    <mergeCell ref="K88:O88"/>
    <mergeCell ref="G89:H89"/>
    <mergeCell ref="I89:J89"/>
    <mergeCell ref="K89:N89"/>
    <mergeCell ref="I82:M82"/>
    <mergeCell ref="D83:D84"/>
    <mergeCell ref="E83:G83"/>
    <mergeCell ref="H83:O83"/>
    <mergeCell ref="E84:G84"/>
    <mergeCell ref="H84:O84"/>
    <mergeCell ref="N75:O75"/>
    <mergeCell ref="D76:G76"/>
    <mergeCell ref="E79:O79"/>
    <mergeCell ref="E80:G80"/>
    <mergeCell ref="H80:O80"/>
    <mergeCell ref="D81:D82"/>
    <mergeCell ref="E81:G82"/>
    <mergeCell ref="I81:M81"/>
    <mergeCell ref="N81:N82"/>
    <mergeCell ref="O81:O82"/>
    <mergeCell ref="E73:E74"/>
    <mergeCell ref="G73:H73"/>
    <mergeCell ref="I73:J73"/>
    <mergeCell ref="K73:O73"/>
    <mergeCell ref="G74:H74"/>
    <mergeCell ref="I74:J74"/>
    <mergeCell ref="K74:N74"/>
    <mergeCell ref="H69:L69"/>
    <mergeCell ref="M69:O69"/>
    <mergeCell ref="E71:E72"/>
    <mergeCell ref="G71:H71"/>
    <mergeCell ref="I71:J71"/>
    <mergeCell ref="K71:O71"/>
    <mergeCell ref="G72:H72"/>
    <mergeCell ref="I72:J72"/>
    <mergeCell ref="K72:N72"/>
    <mergeCell ref="D66:D67"/>
    <mergeCell ref="E66:G66"/>
    <mergeCell ref="H66:O66"/>
    <mergeCell ref="E67:G67"/>
    <mergeCell ref="H67:O67"/>
    <mergeCell ref="D68:D74"/>
    <mergeCell ref="E68:G68"/>
    <mergeCell ref="H68:L68"/>
    <mergeCell ref="M68:O68"/>
    <mergeCell ref="E69:G69"/>
    <mergeCell ref="D64:D65"/>
    <mergeCell ref="E64:G65"/>
    <mergeCell ref="I64:M64"/>
    <mergeCell ref="N64:N65"/>
    <mergeCell ref="O64:O65"/>
    <mergeCell ref="I65:M65"/>
    <mergeCell ref="N57:O57"/>
    <mergeCell ref="D59:G59"/>
    <mergeCell ref="E62:O62"/>
    <mergeCell ref="E63:G63"/>
    <mergeCell ref="H63:O63"/>
    <mergeCell ref="D50:D56"/>
    <mergeCell ref="E50:G50"/>
    <mergeCell ref="H50:L50"/>
    <mergeCell ref="M50:O50"/>
    <mergeCell ref="E55:E56"/>
    <mergeCell ref="G55:H55"/>
    <mergeCell ref="I55:J55"/>
    <mergeCell ref="K55:O55"/>
    <mergeCell ref="G56:H56"/>
    <mergeCell ref="I56:J56"/>
    <mergeCell ref="K56:N56"/>
    <mergeCell ref="E51:G51"/>
    <mergeCell ref="H51:L51"/>
    <mergeCell ref="M51:O51"/>
    <mergeCell ref="E53:E54"/>
    <mergeCell ref="G53:H53"/>
    <mergeCell ref="I53:J53"/>
    <mergeCell ref="K53:O53"/>
    <mergeCell ref="G54:H54"/>
    <mergeCell ref="I54:J54"/>
    <mergeCell ref="K54:N54"/>
    <mergeCell ref="I47:M47"/>
    <mergeCell ref="D48:D49"/>
    <mergeCell ref="E48:G48"/>
    <mergeCell ref="H48:O48"/>
    <mergeCell ref="E49:G49"/>
    <mergeCell ref="H49:O49"/>
    <mergeCell ref="B2:C4"/>
    <mergeCell ref="D41:G41"/>
    <mergeCell ref="E44:O44"/>
    <mergeCell ref="E45:G45"/>
    <mergeCell ref="H45:O45"/>
    <mergeCell ref="D46:D47"/>
    <mergeCell ref="E46:G47"/>
    <mergeCell ref="I46:M46"/>
    <mergeCell ref="N46:N47"/>
    <mergeCell ref="O46:O47"/>
    <mergeCell ref="G38:H38"/>
    <mergeCell ref="I38:J38"/>
    <mergeCell ref="G39:H39"/>
    <mergeCell ref="I39:J39"/>
    <mergeCell ref="K39:N39"/>
    <mergeCell ref="N40:O40"/>
    <mergeCell ref="G36:H36"/>
    <mergeCell ref="I36:J36"/>
    <mergeCell ref="G37:H37"/>
    <mergeCell ref="I37:J37"/>
    <mergeCell ref="K37:N37"/>
    <mergeCell ref="E36:E37"/>
    <mergeCell ref="K36:O36"/>
    <mergeCell ref="I21:J21"/>
    <mergeCell ref="G18:H18"/>
    <mergeCell ref="G19:H19"/>
    <mergeCell ref="G20:H20"/>
    <mergeCell ref="G21:H21"/>
    <mergeCell ref="K18:O18"/>
    <mergeCell ref="K20:O20"/>
    <mergeCell ref="K19:N19"/>
    <mergeCell ref="K21:N21"/>
    <mergeCell ref="H28:O28"/>
    <mergeCell ref="D29:D30"/>
    <mergeCell ref="E29:G30"/>
    <mergeCell ref="I29:M29"/>
    <mergeCell ref="N29:N30"/>
    <mergeCell ref="O29:O30"/>
    <mergeCell ref="E20:E21"/>
    <mergeCell ref="I30:M30"/>
    <mergeCell ref="D31:D32"/>
    <mergeCell ref="E31:G31"/>
    <mergeCell ref="H31:O31"/>
    <mergeCell ref="H32:O32"/>
    <mergeCell ref="N22:O22"/>
    <mergeCell ref="D24:G24"/>
    <mergeCell ref="E27:O27"/>
    <mergeCell ref="E28:G28"/>
    <mergeCell ref="D6:G6"/>
    <mergeCell ref="H13:O13"/>
    <mergeCell ref="H14:O14"/>
    <mergeCell ref="E15:G15"/>
    <mergeCell ref="H15:L15"/>
    <mergeCell ref="M15:O15"/>
    <mergeCell ref="D13:D14"/>
    <mergeCell ref="D15:D21"/>
    <mergeCell ref="E13:G13"/>
    <mergeCell ref="E14:G14"/>
    <mergeCell ref="E38:E39"/>
    <mergeCell ref="K38:O38"/>
    <mergeCell ref="D33:D39"/>
    <mergeCell ref="E32:G32"/>
    <mergeCell ref="E33:G33"/>
    <mergeCell ref="H33:L33"/>
    <mergeCell ref="M33:O33"/>
    <mergeCell ref="E34:G34"/>
    <mergeCell ref="H34:L34"/>
    <mergeCell ref="M34:O34"/>
    <mergeCell ref="E16:G16"/>
    <mergeCell ref="I18:J18"/>
    <mergeCell ref="I19:J19"/>
    <mergeCell ref="I20:J20"/>
    <mergeCell ref="E9:O9"/>
    <mergeCell ref="H10:O10"/>
    <mergeCell ref="E10:G10"/>
    <mergeCell ref="H16:L16"/>
    <mergeCell ref="M16:O16"/>
    <mergeCell ref="E18:E19"/>
    <mergeCell ref="D11:D12"/>
    <mergeCell ref="E11:G12"/>
    <mergeCell ref="I11:M11"/>
    <mergeCell ref="I12:M12"/>
    <mergeCell ref="N11:N12"/>
    <mergeCell ref="O11:O12"/>
  </mergeCells>
  <conditionalFormatting sqref="E9">
    <cfRule type="expression" priority="500" dxfId="0" stopIfTrue="1">
      <formula>E14="上越"</formula>
    </cfRule>
  </conditionalFormatting>
  <conditionalFormatting sqref="E27">
    <cfRule type="expression" priority="499" dxfId="0" stopIfTrue="1">
      <formula>E32="上越"</formula>
    </cfRule>
  </conditionalFormatting>
  <conditionalFormatting sqref="D9">
    <cfRule type="expression" priority="495" dxfId="2" stopIfTrue="1">
      <formula>E14="下越"</formula>
    </cfRule>
    <cfRule type="expression" priority="497" dxfId="1" stopIfTrue="1">
      <formula>E14="中越"</formula>
    </cfRule>
    <cfRule type="expression" priority="498" dxfId="0" stopIfTrue="1">
      <formula>E14="上越"</formula>
    </cfRule>
  </conditionalFormatting>
  <conditionalFormatting sqref="E9:O9">
    <cfRule type="expression" priority="494" dxfId="2" stopIfTrue="1">
      <formula>E14="下越"</formula>
    </cfRule>
    <cfRule type="expression" priority="496" dxfId="1" stopIfTrue="1">
      <formula>E14="中越"</formula>
    </cfRule>
  </conditionalFormatting>
  <conditionalFormatting sqref="E27">
    <cfRule type="expression" priority="493" dxfId="0" stopIfTrue="1">
      <formula>E32="上越"</formula>
    </cfRule>
  </conditionalFormatting>
  <conditionalFormatting sqref="D27">
    <cfRule type="expression" priority="490" dxfId="2" stopIfTrue="1">
      <formula>E32="下越"</formula>
    </cfRule>
    <cfRule type="expression" priority="491" dxfId="1" stopIfTrue="1">
      <formula>E32="中越"</formula>
    </cfRule>
    <cfRule type="expression" priority="492" dxfId="0" stopIfTrue="1">
      <formula>E32="上越"</formula>
    </cfRule>
  </conditionalFormatting>
  <conditionalFormatting sqref="E27:O27">
    <cfRule type="expression" priority="488" dxfId="2" stopIfTrue="1">
      <formula>E32="下越"</formula>
    </cfRule>
    <cfRule type="expression" priority="489" dxfId="1" stopIfTrue="1">
      <formula>E32="中越"</formula>
    </cfRule>
  </conditionalFormatting>
  <conditionalFormatting sqref="E27">
    <cfRule type="expression" priority="487" dxfId="0" stopIfTrue="1">
      <formula>E32="上越"</formula>
    </cfRule>
  </conditionalFormatting>
  <conditionalFormatting sqref="D27">
    <cfRule type="expression" priority="484" dxfId="2" stopIfTrue="1">
      <formula>E32="下越"</formula>
    </cfRule>
    <cfRule type="expression" priority="485" dxfId="1" stopIfTrue="1">
      <formula>E32="中越"</formula>
    </cfRule>
    <cfRule type="expression" priority="486" dxfId="0" stopIfTrue="1">
      <formula>E32="上越"</formula>
    </cfRule>
  </conditionalFormatting>
  <conditionalFormatting sqref="E27:O27">
    <cfRule type="expression" priority="482" dxfId="2" stopIfTrue="1">
      <formula>E32="下越"</formula>
    </cfRule>
    <cfRule type="expression" priority="483" dxfId="1" stopIfTrue="1">
      <formula>E32="中越"</formula>
    </cfRule>
  </conditionalFormatting>
  <conditionalFormatting sqref="E27">
    <cfRule type="expression" priority="481" dxfId="0" stopIfTrue="1">
      <formula>E32="上越"</formula>
    </cfRule>
  </conditionalFormatting>
  <conditionalFormatting sqref="D27">
    <cfRule type="expression" priority="478" dxfId="2" stopIfTrue="1">
      <formula>E32="下越"</formula>
    </cfRule>
    <cfRule type="expression" priority="479" dxfId="1" stopIfTrue="1">
      <formula>E32="中越"</formula>
    </cfRule>
    <cfRule type="expression" priority="480" dxfId="0" stopIfTrue="1">
      <formula>E32="上越"</formula>
    </cfRule>
  </conditionalFormatting>
  <conditionalFormatting sqref="E27:O27">
    <cfRule type="expression" priority="476" dxfId="2" stopIfTrue="1">
      <formula>E32="下越"</formula>
    </cfRule>
    <cfRule type="expression" priority="477" dxfId="1" stopIfTrue="1">
      <formula>E32="中越"</formula>
    </cfRule>
  </conditionalFormatting>
  <conditionalFormatting sqref="E44">
    <cfRule type="expression" priority="475" dxfId="0" stopIfTrue="1">
      <formula>E49="上越"</formula>
    </cfRule>
  </conditionalFormatting>
  <conditionalFormatting sqref="E62">
    <cfRule type="expression" priority="474" dxfId="0" stopIfTrue="1">
      <formula>E67="上越"</formula>
    </cfRule>
  </conditionalFormatting>
  <conditionalFormatting sqref="D44">
    <cfRule type="expression" priority="471" dxfId="2" stopIfTrue="1">
      <formula>E49="下越"</formula>
    </cfRule>
    <cfRule type="expression" priority="472" dxfId="1" stopIfTrue="1">
      <formula>E49="中越"</formula>
    </cfRule>
    <cfRule type="expression" priority="473" dxfId="0" stopIfTrue="1">
      <formula>E49="上越"</formula>
    </cfRule>
  </conditionalFormatting>
  <conditionalFormatting sqref="E44:O44">
    <cfRule type="expression" priority="469" dxfId="2" stopIfTrue="1">
      <formula>E49="下越"</formula>
    </cfRule>
    <cfRule type="expression" priority="470" dxfId="1" stopIfTrue="1">
      <formula>E49="中越"</formula>
    </cfRule>
  </conditionalFormatting>
  <conditionalFormatting sqref="E62">
    <cfRule type="expression" priority="468" dxfId="0" stopIfTrue="1">
      <formula>E67="上越"</formula>
    </cfRule>
  </conditionalFormatting>
  <conditionalFormatting sqref="D62">
    <cfRule type="expression" priority="465" dxfId="2" stopIfTrue="1">
      <formula>E67="下越"</formula>
    </cfRule>
    <cfRule type="expression" priority="466" dxfId="1" stopIfTrue="1">
      <formula>E67="中越"</formula>
    </cfRule>
    <cfRule type="expression" priority="467" dxfId="0" stopIfTrue="1">
      <formula>E67="上越"</formula>
    </cfRule>
  </conditionalFormatting>
  <conditionalFormatting sqref="E62:O62">
    <cfRule type="expression" priority="463" dxfId="2" stopIfTrue="1">
      <formula>E67="下越"</formula>
    </cfRule>
    <cfRule type="expression" priority="464" dxfId="1" stopIfTrue="1">
      <formula>E67="中越"</formula>
    </cfRule>
  </conditionalFormatting>
  <conditionalFormatting sqref="E62">
    <cfRule type="expression" priority="462" dxfId="0" stopIfTrue="1">
      <formula>E67="上越"</formula>
    </cfRule>
  </conditionalFormatting>
  <conditionalFormatting sqref="D62">
    <cfRule type="expression" priority="459" dxfId="2" stopIfTrue="1">
      <formula>E67="下越"</formula>
    </cfRule>
    <cfRule type="expression" priority="460" dxfId="1" stopIfTrue="1">
      <formula>E67="中越"</formula>
    </cfRule>
    <cfRule type="expression" priority="461" dxfId="0" stopIfTrue="1">
      <formula>E67="上越"</formula>
    </cfRule>
  </conditionalFormatting>
  <conditionalFormatting sqref="E62:O62">
    <cfRule type="expression" priority="457" dxfId="2" stopIfTrue="1">
      <formula>E67="下越"</formula>
    </cfRule>
    <cfRule type="expression" priority="458" dxfId="1" stopIfTrue="1">
      <formula>E67="中越"</formula>
    </cfRule>
  </conditionalFormatting>
  <conditionalFormatting sqref="E62">
    <cfRule type="expression" priority="456" dxfId="0" stopIfTrue="1">
      <formula>E67="上越"</formula>
    </cfRule>
  </conditionalFormatting>
  <conditionalFormatting sqref="D62">
    <cfRule type="expression" priority="453" dxfId="2" stopIfTrue="1">
      <formula>E67="下越"</formula>
    </cfRule>
    <cfRule type="expression" priority="454" dxfId="1" stopIfTrue="1">
      <formula>E67="中越"</formula>
    </cfRule>
    <cfRule type="expression" priority="455" dxfId="0" stopIfTrue="1">
      <formula>E67="上越"</formula>
    </cfRule>
  </conditionalFormatting>
  <conditionalFormatting sqref="E62:O62">
    <cfRule type="expression" priority="451" dxfId="2" stopIfTrue="1">
      <formula>E67="下越"</formula>
    </cfRule>
    <cfRule type="expression" priority="452" dxfId="1" stopIfTrue="1">
      <formula>E67="中越"</formula>
    </cfRule>
  </conditionalFormatting>
  <conditionalFormatting sqref="E79">
    <cfRule type="expression" priority="450" dxfId="0" stopIfTrue="1">
      <formula>E84="上越"</formula>
    </cfRule>
  </conditionalFormatting>
  <conditionalFormatting sqref="E97">
    <cfRule type="expression" priority="449" dxfId="0" stopIfTrue="1">
      <formula>E102="上越"</formula>
    </cfRule>
  </conditionalFormatting>
  <conditionalFormatting sqref="D79">
    <cfRule type="expression" priority="446" dxfId="2" stopIfTrue="1">
      <formula>E84="下越"</formula>
    </cfRule>
    <cfRule type="expression" priority="447" dxfId="1" stopIfTrue="1">
      <formula>E84="中越"</formula>
    </cfRule>
    <cfRule type="expression" priority="448" dxfId="0" stopIfTrue="1">
      <formula>E84="上越"</formula>
    </cfRule>
  </conditionalFormatting>
  <conditionalFormatting sqref="E79:O79">
    <cfRule type="expression" priority="444" dxfId="2" stopIfTrue="1">
      <formula>E84="下越"</formula>
    </cfRule>
    <cfRule type="expression" priority="445" dxfId="1" stopIfTrue="1">
      <formula>E84="中越"</formula>
    </cfRule>
  </conditionalFormatting>
  <conditionalFormatting sqref="E97">
    <cfRule type="expression" priority="443" dxfId="0" stopIfTrue="1">
      <formula>E102="上越"</formula>
    </cfRule>
  </conditionalFormatting>
  <conditionalFormatting sqref="D97">
    <cfRule type="expression" priority="440" dxfId="2" stopIfTrue="1">
      <formula>E102="下越"</formula>
    </cfRule>
    <cfRule type="expression" priority="441" dxfId="1" stopIfTrue="1">
      <formula>E102="中越"</formula>
    </cfRule>
    <cfRule type="expression" priority="442" dxfId="0" stopIfTrue="1">
      <formula>E102="上越"</formula>
    </cfRule>
  </conditionalFormatting>
  <conditionalFormatting sqref="E97:O97">
    <cfRule type="expression" priority="438" dxfId="2" stopIfTrue="1">
      <formula>E102="下越"</formula>
    </cfRule>
    <cfRule type="expression" priority="439" dxfId="1" stopIfTrue="1">
      <formula>E102="中越"</formula>
    </cfRule>
  </conditionalFormatting>
  <conditionalFormatting sqref="E97">
    <cfRule type="expression" priority="437" dxfId="0" stopIfTrue="1">
      <formula>E102="上越"</formula>
    </cfRule>
  </conditionalFormatting>
  <conditionalFormatting sqref="D97">
    <cfRule type="expression" priority="434" dxfId="2" stopIfTrue="1">
      <formula>E102="下越"</formula>
    </cfRule>
    <cfRule type="expression" priority="435" dxfId="1" stopIfTrue="1">
      <formula>E102="中越"</formula>
    </cfRule>
    <cfRule type="expression" priority="436" dxfId="0" stopIfTrue="1">
      <formula>E102="上越"</formula>
    </cfRule>
  </conditionalFormatting>
  <conditionalFormatting sqref="E97:O97">
    <cfRule type="expression" priority="432" dxfId="2" stopIfTrue="1">
      <formula>E102="下越"</formula>
    </cfRule>
    <cfRule type="expression" priority="433" dxfId="1" stopIfTrue="1">
      <formula>E102="中越"</formula>
    </cfRule>
  </conditionalFormatting>
  <conditionalFormatting sqref="E97">
    <cfRule type="expression" priority="431" dxfId="0" stopIfTrue="1">
      <formula>E102="上越"</formula>
    </cfRule>
  </conditionalFormatting>
  <conditionalFormatting sqref="D97">
    <cfRule type="expression" priority="428" dxfId="2" stopIfTrue="1">
      <formula>E102="下越"</formula>
    </cfRule>
    <cfRule type="expression" priority="429" dxfId="1" stopIfTrue="1">
      <formula>E102="中越"</formula>
    </cfRule>
    <cfRule type="expression" priority="430" dxfId="0" stopIfTrue="1">
      <formula>E102="上越"</formula>
    </cfRule>
  </conditionalFormatting>
  <conditionalFormatting sqref="E97:O97">
    <cfRule type="expression" priority="426" dxfId="2" stopIfTrue="1">
      <formula>E102="下越"</formula>
    </cfRule>
    <cfRule type="expression" priority="427" dxfId="1" stopIfTrue="1">
      <formula>E102="中越"</formula>
    </cfRule>
  </conditionalFormatting>
  <conditionalFormatting sqref="E114">
    <cfRule type="expression" priority="425" dxfId="0" stopIfTrue="1">
      <formula>E119="上越"</formula>
    </cfRule>
  </conditionalFormatting>
  <conditionalFormatting sqref="E132">
    <cfRule type="expression" priority="424" dxfId="0" stopIfTrue="1">
      <formula>E137="上越"</formula>
    </cfRule>
  </conditionalFormatting>
  <conditionalFormatting sqref="D114">
    <cfRule type="expression" priority="421" dxfId="2" stopIfTrue="1">
      <formula>E119="下越"</formula>
    </cfRule>
    <cfRule type="expression" priority="422" dxfId="1" stopIfTrue="1">
      <formula>E119="中越"</formula>
    </cfRule>
    <cfRule type="expression" priority="423" dxfId="0" stopIfTrue="1">
      <formula>E119="上越"</formula>
    </cfRule>
  </conditionalFormatting>
  <conditionalFormatting sqref="E114:O114">
    <cfRule type="expression" priority="419" dxfId="2" stopIfTrue="1">
      <formula>E119="下越"</formula>
    </cfRule>
    <cfRule type="expression" priority="420" dxfId="1" stopIfTrue="1">
      <formula>E119="中越"</formula>
    </cfRule>
  </conditionalFormatting>
  <conditionalFormatting sqref="E132">
    <cfRule type="expression" priority="418" dxfId="0" stopIfTrue="1">
      <formula>E137="上越"</formula>
    </cfRule>
  </conditionalFormatting>
  <conditionalFormatting sqref="D132">
    <cfRule type="expression" priority="415" dxfId="2" stopIfTrue="1">
      <formula>E137="下越"</formula>
    </cfRule>
    <cfRule type="expression" priority="416" dxfId="1" stopIfTrue="1">
      <formula>E137="中越"</formula>
    </cfRule>
    <cfRule type="expression" priority="417" dxfId="0" stopIfTrue="1">
      <formula>E137="上越"</formula>
    </cfRule>
  </conditionalFormatting>
  <conditionalFormatting sqref="E132:O132">
    <cfRule type="expression" priority="413" dxfId="2" stopIfTrue="1">
      <formula>E137="下越"</formula>
    </cfRule>
    <cfRule type="expression" priority="414" dxfId="1" stopIfTrue="1">
      <formula>E137="中越"</formula>
    </cfRule>
  </conditionalFormatting>
  <conditionalFormatting sqref="E132">
    <cfRule type="expression" priority="412" dxfId="0" stopIfTrue="1">
      <formula>E137="上越"</formula>
    </cfRule>
  </conditionalFormatting>
  <conditionalFormatting sqref="D132">
    <cfRule type="expression" priority="409" dxfId="2" stopIfTrue="1">
      <formula>E137="下越"</formula>
    </cfRule>
    <cfRule type="expression" priority="410" dxfId="1" stopIfTrue="1">
      <formula>E137="中越"</formula>
    </cfRule>
    <cfRule type="expression" priority="411" dxfId="0" stopIfTrue="1">
      <formula>E137="上越"</formula>
    </cfRule>
  </conditionalFormatting>
  <conditionalFormatting sqref="E132:O132">
    <cfRule type="expression" priority="407" dxfId="2" stopIfTrue="1">
      <formula>E137="下越"</formula>
    </cfRule>
    <cfRule type="expression" priority="408" dxfId="1" stopIfTrue="1">
      <formula>E137="中越"</formula>
    </cfRule>
  </conditionalFormatting>
  <conditionalFormatting sqref="E132">
    <cfRule type="expression" priority="406" dxfId="0" stopIfTrue="1">
      <formula>E137="上越"</formula>
    </cfRule>
  </conditionalFormatting>
  <conditionalFormatting sqref="D132">
    <cfRule type="expression" priority="403" dxfId="2" stopIfTrue="1">
      <formula>E137="下越"</formula>
    </cfRule>
    <cfRule type="expression" priority="404" dxfId="1" stopIfTrue="1">
      <formula>E137="中越"</formula>
    </cfRule>
    <cfRule type="expression" priority="405" dxfId="0" stopIfTrue="1">
      <formula>E137="上越"</formula>
    </cfRule>
  </conditionalFormatting>
  <conditionalFormatting sqref="E132:O132">
    <cfRule type="expression" priority="401" dxfId="2" stopIfTrue="1">
      <formula>E137="下越"</formula>
    </cfRule>
    <cfRule type="expression" priority="402" dxfId="1" stopIfTrue="1">
      <formula>E137="中越"</formula>
    </cfRule>
  </conditionalFormatting>
  <conditionalFormatting sqref="E149">
    <cfRule type="expression" priority="400" dxfId="0" stopIfTrue="1">
      <formula>E154="上越"</formula>
    </cfRule>
  </conditionalFormatting>
  <conditionalFormatting sqref="E167">
    <cfRule type="expression" priority="399" dxfId="0" stopIfTrue="1">
      <formula>E172="上越"</formula>
    </cfRule>
  </conditionalFormatting>
  <conditionalFormatting sqref="D149">
    <cfRule type="expression" priority="396" dxfId="2" stopIfTrue="1">
      <formula>E154="下越"</formula>
    </cfRule>
    <cfRule type="expression" priority="397" dxfId="1" stopIfTrue="1">
      <formula>E154="中越"</formula>
    </cfRule>
    <cfRule type="expression" priority="398" dxfId="0" stopIfTrue="1">
      <formula>E154="上越"</formula>
    </cfRule>
  </conditionalFormatting>
  <conditionalFormatting sqref="E149:O149">
    <cfRule type="expression" priority="394" dxfId="2" stopIfTrue="1">
      <formula>E154="下越"</formula>
    </cfRule>
    <cfRule type="expression" priority="395" dxfId="1" stopIfTrue="1">
      <formula>E154="中越"</formula>
    </cfRule>
  </conditionalFormatting>
  <conditionalFormatting sqref="E167">
    <cfRule type="expression" priority="393" dxfId="0" stopIfTrue="1">
      <formula>E172="上越"</formula>
    </cfRule>
  </conditionalFormatting>
  <conditionalFormatting sqref="D167">
    <cfRule type="expression" priority="390" dxfId="2" stopIfTrue="1">
      <formula>E172="下越"</formula>
    </cfRule>
    <cfRule type="expression" priority="391" dxfId="1" stopIfTrue="1">
      <formula>E172="中越"</formula>
    </cfRule>
    <cfRule type="expression" priority="392" dxfId="0" stopIfTrue="1">
      <formula>E172="上越"</formula>
    </cfRule>
  </conditionalFormatting>
  <conditionalFormatting sqref="E167:O167">
    <cfRule type="expression" priority="388" dxfId="2" stopIfTrue="1">
      <formula>E172="下越"</formula>
    </cfRule>
    <cfRule type="expression" priority="389" dxfId="1" stopIfTrue="1">
      <formula>E172="中越"</formula>
    </cfRule>
  </conditionalFormatting>
  <conditionalFormatting sqref="E167">
    <cfRule type="expression" priority="387" dxfId="0" stopIfTrue="1">
      <formula>E172="上越"</formula>
    </cfRule>
  </conditionalFormatting>
  <conditionalFormatting sqref="D167">
    <cfRule type="expression" priority="384" dxfId="2" stopIfTrue="1">
      <formula>E172="下越"</formula>
    </cfRule>
    <cfRule type="expression" priority="385" dxfId="1" stopIfTrue="1">
      <formula>E172="中越"</formula>
    </cfRule>
    <cfRule type="expression" priority="386" dxfId="0" stopIfTrue="1">
      <formula>E172="上越"</formula>
    </cfRule>
  </conditionalFormatting>
  <conditionalFormatting sqref="E167:O167">
    <cfRule type="expression" priority="382" dxfId="2" stopIfTrue="1">
      <formula>E172="下越"</formula>
    </cfRule>
    <cfRule type="expression" priority="383" dxfId="1" stopIfTrue="1">
      <formula>E172="中越"</formula>
    </cfRule>
  </conditionalFormatting>
  <conditionalFormatting sqref="E167">
    <cfRule type="expression" priority="381" dxfId="0" stopIfTrue="1">
      <formula>E172="上越"</formula>
    </cfRule>
  </conditionalFormatting>
  <conditionalFormatting sqref="D167">
    <cfRule type="expression" priority="378" dxfId="2" stopIfTrue="1">
      <formula>E172="下越"</formula>
    </cfRule>
    <cfRule type="expression" priority="379" dxfId="1" stopIfTrue="1">
      <formula>E172="中越"</formula>
    </cfRule>
    <cfRule type="expression" priority="380" dxfId="0" stopIfTrue="1">
      <formula>E172="上越"</formula>
    </cfRule>
  </conditionalFormatting>
  <conditionalFormatting sqref="E167:O167">
    <cfRule type="expression" priority="376" dxfId="2" stopIfTrue="1">
      <formula>E172="下越"</formula>
    </cfRule>
    <cfRule type="expression" priority="377" dxfId="1" stopIfTrue="1">
      <formula>E172="中越"</formula>
    </cfRule>
  </conditionalFormatting>
  <conditionalFormatting sqref="E184">
    <cfRule type="expression" priority="375" dxfId="0" stopIfTrue="1">
      <formula>E189="上越"</formula>
    </cfRule>
  </conditionalFormatting>
  <conditionalFormatting sqref="E202">
    <cfRule type="expression" priority="374" dxfId="0" stopIfTrue="1">
      <formula>E207="上越"</formula>
    </cfRule>
  </conditionalFormatting>
  <conditionalFormatting sqref="D184">
    <cfRule type="expression" priority="371" dxfId="2" stopIfTrue="1">
      <formula>E189="下越"</formula>
    </cfRule>
    <cfRule type="expression" priority="372" dxfId="1" stopIfTrue="1">
      <formula>E189="中越"</formula>
    </cfRule>
    <cfRule type="expression" priority="373" dxfId="0" stopIfTrue="1">
      <formula>E189="上越"</formula>
    </cfRule>
  </conditionalFormatting>
  <conditionalFormatting sqref="E184:O184">
    <cfRule type="expression" priority="369" dxfId="2" stopIfTrue="1">
      <formula>E189="下越"</formula>
    </cfRule>
    <cfRule type="expression" priority="370" dxfId="1" stopIfTrue="1">
      <formula>E189="中越"</formula>
    </cfRule>
  </conditionalFormatting>
  <conditionalFormatting sqref="E202">
    <cfRule type="expression" priority="368" dxfId="0" stopIfTrue="1">
      <formula>E207="上越"</formula>
    </cfRule>
  </conditionalFormatting>
  <conditionalFormatting sqref="D202">
    <cfRule type="expression" priority="365" dxfId="2" stopIfTrue="1">
      <formula>E207="下越"</formula>
    </cfRule>
    <cfRule type="expression" priority="366" dxfId="1" stopIfTrue="1">
      <formula>E207="中越"</formula>
    </cfRule>
    <cfRule type="expression" priority="367" dxfId="0" stopIfTrue="1">
      <formula>E207="上越"</formula>
    </cfRule>
  </conditionalFormatting>
  <conditionalFormatting sqref="E202:O202">
    <cfRule type="expression" priority="363" dxfId="2" stopIfTrue="1">
      <formula>E207="下越"</formula>
    </cfRule>
    <cfRule type="expression" priority="364" dxfId="1" stopIfTrue="1">
      <formula>E207="中越"</formula>
    </cfRule>
  </conditionalFormatting>
  <conditionalFormatting sqref="E202">
    <cfRule type="expression" priority="362" dxfId="0" stopIfTrue="1">
      <formula>E207="上越"</formula>
    </cfRule>
  </conditionalFormatting>
  <conditionalFormatting sqref="D202">
    <cfRule type="expression" priority="359" dxfId="2" stopIfTrue="1">
      <formula>E207="下越"</formula>
    </cfRule>
    <cfRule type="expression" priority="360" dxfId="1" stopIfTrue="1">
      <formula>E207="中越"</formula>
    </cfRule>
    <cfRule type="expression" priority="361" dxfId="0" stopIfTrue="1">
      <formula>E207="上越"</formula>
    </cfRule>
  </conditionalFormatting>
  <conditionalFormatting sqref="E202:O202">
    <cfRule type="expression" priority="357" dxfId="2" stopIfTrue="1">
      <formula>E207="下越"</formula>
    </cfRule>
    <cfRule type="expression" priority="358" dxfId="1" stopIfTrue="1">
      <formula>E207="中越"</formula>
    </cfRule>
  </conditionalFormatting>
  <conditionalFormatting sqref="E202">
    <cfRule type="expression" priority="356" dxfId="0" stopIfTrue="1">
      <formula>E207="上越"</formula>
    </cfRule>
  </conditionalFormatting>
  <conditionalFormatting sqref="D202">
    <cfRule type="expression" priority="353" dxfId="2" stopIfTrue="1">
      <formula>E207="下越"</formula>
    </cfRule>
    <cfRule type="expression" priority="354" dxfId="1" stopIfTrue="1">
      <formula>E207="中越"</formula>
    </cfRule>
    <cfRule type="expression" priority="355" dxfId="0" stopIfTrue="1">
      <formula>E207="上越"</formula>
    </cfRule>
  </conditionalFormatting>
  <conditionalFormatting sqref="E202:O202">
    <cfRule type="expression" priority="351" dxfId="2" stopIfTrue="1">
      <formula>E207="下越"</formula>
    </cfRule>
    <cfRule type="expression" priority="352" dxfId="1" stopIfTrue="1">
      <formula>E207="中越"</formula>
    </cfRule>
  </conditionalFormatting>
  <conditionalFormatting sqref="E219">
    <cfRule type="expression" priority="350" dxfId="0" stopIfTrue="1">
      <formula>E224="上越"</formula>
    </cfRule>
  </conditionalFormatting>
  <conditionalFormatting sqref="E237">
    <cfRule type="expression" priority="349" dxfId="0" stopIfTrue="1">
      <formula>E242="上越"</formula>
    </cfRule>
  </conditionalFormatting>
  <conditionalFormatting sqref="D219">
    <cfRule type="expression" priority="346" dxfId="2" stopIfTrue="1">
      <formula>E224="下越"</formula>
    </cfRule>
    <cfRule type="expression" priority="347" dxfId="1" stopIfTrue="1">
      <formula>E224="中越"</formula>
    </cfRule>
    <cfRule type="expression" priority="348" dxfId="0" stopIfTrue="1">
      <formula>E224="上越"</formula>
    </cfRule>
  </conditionalFormatting>
  <conditionalFormatting sqref="E219:O219">
    <cfRule type="expression" priority="344" dxfId="2" stopIfTrue="1">
      <formula>E224="下越"</formula>
    </cfRule>
    <cfRule type="expression" priority="345" dxfId="1" stopIfTrue="1">
      <formula>E224="中越"</formula>
    </cfRule>
  </conditionalFormatting>
  <conditionalFormatting sqref="E237">
    <cfRule type="expression" priority="343" dxfId="0" stopIfTrue="1">
      <formula>E242="上越"</formula>
    </cfRule>
  </conditionalFormatting>
  <conditionalFormatting sqref="D237">
    <cfRule type="expression" priority="340" dxfId="2" stopIfTrue="1">
      <formula>E242="下越"</formula>
    </cfRule>
    <cfRule type="expression" priority="341" dxfId="1" stopIfTrue="1">
      <formula>E242="中越"</formula>
    </cfRule>
    <cfRule type="expression" priority="342" dxfId="0" stopIfTrue="1">
      <formula>E242="上越"</formula>
    </cfRule>
  </conditionalFormatting>
  <conditionalFormatting sqref="E237:O237">
    <cfRule type="expression" priority="338" dxfId="2" stopIfTrue="1">
      <formula>E242="下越"</formula>
    </cfRule>
    <cfRule type="expression" priority="339" dxfId="1" stopIfTrue="1">
      <formula>E242="中越"</formula>
    </cfRule>
  </conditionalFormatting>
  <conditionalFormatting sqref="E237">
    <cfRule type="expression" priority="337" dxfId="0" stopIfTrue="1">
      <formula>E242="上越"</formula>
    </cfRule>
  </conditionalFormatting>
  <conditionalFormatting sqref="D237">
    <cfRule type="expression" priority="334" dxfId="2" stopIfTrue="1">
      <formula>E242="下越"</formula>
    </cfRule>
    <cfRule type="expression" priority="335" dxfId="1" stopIfTrue="1">
      <formula>E242="中越"</formula>
    </cfRule>
    <cfRule type="expression" priority="336" dxfId="0" stopIfTrue="1">
      <formula>E242="上越"</formula>
    </cfRule>
  </conditionalFormatting>
  <conditionalFormatting sqref="E237:O237">
    <cfRule type="expression" priority="332" dxfId="2" stopIfTrue="1">
      <formula>E242="下越"</formula>
    </cfRule>
    <cfRule type="expression" priority="333" dxfId="1" stopIfTrue="1">
      <formula>E242="中越"</formula>
    </cfRule>
  </conditionalFormatting>
  <conditionalFormatting sqref="E237">
    <cfRule type="expression" priority="331" dxfId="0" stopIfTrue="1">
      <formula>E242="上越"</formula>
    </cfRule>
  </conditionalFormatting>
  <conditionalFormatting sqref="D237">
    <cfRule type="expression" priority="328" dxfId="2" stopIfTrue="1">
      <formula>E242="下越"</formula>
    </cfRule>
    <cfRule type="expression" priority="329" dxfId="1" stopIfTrue="1">
      <formula>E242="中越"</formula>
    </cfRule>
    <cfRule type="expression" priority="330" dxfId="0" stopIfTrue="1">
      <formula>E242="上越"</formula>
    </cfRule>
  </conditionalFormatting>
  <conditionalFormatting sqref="E237:O237">
    <cfRule type="expression" priority="326" dxfId="2" stopIfTrue="1">
      <formula>E242="下越"</formula>
    </cfRule>
    <cfRule type="expression" priority="327" dxfId="1" stopIfTrue="1">
      <formula>E242="中越"</formula>
    </cfRule>
  </conditionalFormatting>
  <conditionalFormatting sqref="E254">
    <cfRule type="expression" priority="325" dxfId="0" stopIfTrue="1">
      <formula>E259="上越"</formula>
    </cfRule>
  </conditionalFormatting>
  <conditionalFormatting sqref="E272">
    <cfRule type="expression" priority="324" dxfId="0" stopIfTrue="1">
      <formula>E277="上越"</formula>
    </cfRule>
  </conditionalFormatting>
  <conditionalFormatting sqref="D254">
    <cfRule type="expression" priority="321" dxfId="2" stopIfTrue="1">
      <formula>E259="下越"</formula>
    </cfRule>
    <cfRule type="expression" priority="322" dxfId="1" stopIfTrue="1">
      <formula>E259="中越"</formula>
    </cfRule>
    <cfRule type="expression" priority="323" dxfId="0" stopIfTrue="1">
      <formula>E259="上越"</formula>
    </cfRule>
  </conditionalFormatting>
  <conditionalFormatting sqref="E254:O254">
    <cfRule type="expression" priority="319" dxfId="2" stopIfTrue="1">
      <formula>E259="下越"</formula>
    </cfRule>
    <cfRule type="expression" priority="320" dxfId="1" stopIfTrue="1">
      <formula>E259="中越"</formula>
    </cfRule>
  </conditionalFormatting>
  <conditionalFormatting sqref="E272">
    <cfRule type="expression" priority="318" dxfId="0" stopIfTrue="1">
      <formula>E277="上越"</formula>
    </cfRule>
  </conditionalFormatting>
  <conditionalFormatting sqref="D272">
    <cfRule type="expression" priority="315" dxfId="2" stopIfTrue="1">
      <formula>E277="下越"</formula>
    </cfRule>
    <cfRule type="expression" priority="316" dxfId="1" stopIfTrue="1">
      <formula>E277="中越"</formula>
    </cfRule>
    <cfRule type="expression" priority="317" dxfId="0" stopIfTrue="1">
      <formula>E277="上越"</formula>
    </cfRule>
  </conditionalFormatting>
  <conditionalFormatting sqref="E272:O272">
    <cfRule type="expression" priority="313" dxfId="2" stopIfTrue="1">
      <formula>E277="下越"</formula>
    </cfRule>
    <cfRule type="expression" priority="314" dxfId="1" stopIfTrue="1">
      <formula>E277="中越"</formula>
    </cfRule>
  </conditionalFormatting>
  <conditionalFormatting sqref="E272">
    <cfRule type="expression" priority="312" dxfId="0" stopIfTrue="1">
      <formula>E277="上越"</formula>
    </cfRule>
  </conditionalFormatting>
  <conditionalFormatting sqref="D272">
    <cfRule type="expression" priority="309" dxfId="2" stopIfTrue="1">
      <formula>E277="下越"</formula>
    </cfRule>
    <cfRule type="expression" priority="310" dxfId="1" stopIfTrue="1">
      <formula>E277="中越"</formula>
    </cfRule>
    <cfRule type="expression" priority="311" dxfId="0" stopIfTrue="1">
      <formula>E277="上越"</formula>
    </cfRule>
  </conditionalFormatting>
  <conditionalFormatting sqref="E272:O272">
    <cfRule type="expression" priority="307" dxfId="2" stopIfTrue="1">
      <formula>E277="下越"</formula>
    </cfRule>
    <cfRule type="expression" priority="308" dxfId="1" stopIfTrue="1">
      <formula>E277="中越"</formula>
    </cfRule>
  </conditionalFormatting>
  <conditionalFormatting sqref="E272">
    <cfRule type="expression" priority="306" dxfId="0" stopIfTrue="1">
      <formula>E277="上越"</formula>
    </cfRule>
  </conditionalFormatting>
  <conditionalFormatting sqref="D272">
    <cfRule type="expression" priority="303" dxfId="2" stopIfTrue="1">
      <formula>E277="下越"</formula>
    </cfRule>
    <cfRule type="expression" priority="304" dxfId="1" stopIfTrue="1">
      <formula>E277="中越"</formula>
    </cfRule>
    <cfRule type="expression" priority="305" dxfId="0" stopIfTrue="1">
      <formula>E277="上越"</formula>
    </cfRule>
  </conditionalFormatting>
  <conditionalFormatting sqref="E272:O272">
    <cfRule type="expression" priority="301" dxfId="2" stopIfTrue="1">
      <formula>E277="下越"</formula>
    </cfRule>
    <cfRule type="expression" priority="302" dxfId="1" stopIfTrue="1">
      <formula>E277="中越"</formula>
    </cfRule>
  </conditionalFormatting>
  <conditionalFormatting sqref="E289">
    <cfRule type="expression" priority="300" dxfId="0" stopIfTrue="1">
      <formula>E294="上越"</formula>
    </cfRule>
  </conditionalFormatting>
  <conditionalFormatting sqref="E307">
    <cfRule type="expression" priority="299" dxfId="0" stopIfTrue="1">
      <formula>E312="上越"</formula>
    </cfRule>
  </conditionalFormatting>
  <conditionalFormatting sqref="D289">
    <cfRule type="expression" priority="296" dxfId="2" stopIfTrue="1">
      <formula>E294="下越"</formula>
    </cfRule>
    <cfRule type="expression" priority="297" dxfId="1" stopIfTrue="1">
      <formula>E294="中越"</formula>
    </cfRule>
    <cfRule type="expression" priority="298" dxfId="0" stopIfTrue="1">
      <formula>E294="上越"</formula>
    </cfRule>
  </conditionalFormatting>
  <conditionalFormatting sqref="E289:O289">
    <cfRule type="expression" priority="294" dxfId="2" stopIfTrue="1">
      <formula>E294="下越"</formula>
    </cfRule>
    <cfRule type="expression" priority="295" dxfId="1" stopIfTrue="1">
      <formula>E294="中越"</formula>
    </cfRule>
  </conditionalFormatting>
  <conditionalFormatting sqref="E307">
    <cfRule type="expression" priority="293" dxfId="0" stopIfTrue="1">
      <formula>E312="上越"</formula>
    </cfRule>
  </conditionalFormatting>
  <conditionalFormatting sqref="D307">
    <cfRule type="expression" priority="290" dxfId="2" stopIfTrue="1">
      <formula>E312="下越"</formula>
    </cfRule>
    <cfRule type="expression" priority="291" dxfId="1" stopIfTrue="1">
      <formula>E312="中越"</formula>
    </cfRule>
    <cfRule type="expression" priority="292" dxfId="0" stopIfTrue="1">
      <formula>E312="上越"</formula>
    </cfRule>
  </conditionalFormatting>
  <conditionalFormatting sqref="E307:O307">
    <cfRule type="expression" priority="288" dxfId="2" stopIfTrue="1">
      <formula>E312="下越"</formula>
    </cfRule>
    <cfRule type="expression" priority="289" dxfId="1" stopIfTrue="1">
      <formula>E312="中越"</formula>
    </cfRule>
  </conditionalFormatting>
  <conditionalFormatting sqref="E307">
    <cfRule type="expression" priority="287" dxfId="0" stopIfTrue="1">
      <formula>E312="上越"</formula>
    </cfRule>
  </conditionalFormatting>
  <conditionalFormatting sqref="D307">
    <cfRule type="expression" priority="284" dxfId="2" stopIfTrue="1">
      <formula>E312="下越"</formula>
    </cfRule>
    <cfRule type="expression" priority="285" dxfId="1" stopIfTrue="1">
      <formula>E312="中越"</formula>
    </cfRule>
    <cfRule type="expression" priority="286" dxfId="0" stopIfTrue="1">
      <formula>E312="上越"</formula>
    </cfRule>
  </conditionalFormatting>
  <conditionalFormatting sqref="E307:O307">
    <cfRule type="expression" priority="282" dxfId="2" stopIfTrue="1">
      <formula>E312="下越"</formula>
    </cfRule>
    <cfRule type="expression" priority="283" dxfId="1" stopIfTrue="1">
      <formula>E312="中越"</formula>
    </cfRule>
  </conditionalFormatting>
  <conditionalFormatting sqref="E307">
    <cfRule type="expression" priority="281" dxfId="0" stopIfTrue="1">
      <formula>E312="上越"</formula>
    </cfRule>
  </conditionalFormatting>
  <conditionalFormatting sqref="D307">
    <cfRule type="expression" priority="278" dxfId="2" stopIfTrue="1">
      <formula>E312="下越"</formula>
    </cfRule>
    <cfRule type="expression" priority="279" dxfId="1" stopIfTrue="1">
      <formula>E312="中越"</formula>
    </cfRule>
    <cfRule type="expression" priority="280" dxfId="0" stopIfTrue="1">
      <formula>E312="上越"</formula>
    </cfRule>
  </conditionalFormatting>
  <conditionalFormatting sqref="E307:O307">
    <cfRule type="expression" priority="276" dxfId="2" stopIfTrue="1">
      <formula>E312="下越"</formula>
    </cfRule>
    <cfRule type="expression" priority="277" dxfId="1" stopIfTrue="1">
      <formula>E312="中越"</formula>
    </cfRule>
  </conditionalFormatting>
  <conditionalFormatting sqref="E324">
    <cfRule type="expression" priority="275" dxfId="0" stopIfTrue="1">
      <formula>E329="上越"</formula>
    </cfRule>
  </conditionalFormatting>
  <conditionalFormatting sqref="E342">
    <cfRule type="expression" priority="274" dxfId="0" stopIfTrue="1">
      <formula>E347="上越"</formula>
    </cfRule>
  </conditionalFormatting>
  <conditionalFormatting sqref="D324">
    <cfRule type="expression" priority="271" dxfId="2" stopIfTrue="1">
      <formula>E329="下越"</formula>
    </cfRule>
    <cfRule type="expression" priority="272" dxfId="1" stopIfTrue="1">
      <formula>E329="中越"</formula>
    </cfRule>
    <cfRule type="expression" priority="273" dxfId="0" stopIfTrue="1">
      <formula>E329="上越"</formula>
    </cfRule>
  </conditionalFormatting>
  <conditionalFormatting sqref="E324:O324">
    <cfRule type="expression" priority="269" dxfId="2" stopIfTrue="1">
      <formula>E329="下越"</formula>
    </cfRule>
    <cfRule type="expression" priority="270" dxfId="1" stopIfTrue="1">
      <formula>E329="中越"</formula>
    </cfRule>
  </conditionalFormatting>
  <conditionalFormatting sqref="E342">
    <cfRule type="expression" priority="268" dxfId="0" stopIfTrue="1">
      <formula>E347="上越"</formula>
    </cfRule>
  </conditionalFormatting>
  <conditionalFormatting sqref="D342">
    <cfRule type="expression" priority="265" dxfId="2" stopIfTrue="1">
      <formula>E347="下越"</formula>
    </cfRule>
    <cfRule type="expression" priority="266" dxfId="1" stopIfTrue="1">
      <formula>E347="中越"</formula>
    </cfRule>
    <cfRule type="expression" priority="267" dxfId="0" stopIfTrue="1">
      <formula>E347="上越"</formula>
    </cfRule>
  </conditionalFormatting>
  <conditionalFormatting sqref="E342:O342">
    <cfRule type="expression" priority="263" dxfId="2" stopIfTrue="1">
      <formula>E347="下越"</formula>
    </cfRule>
    <cfRule type="expression" priority="264" dxfId="1" stopIfTrue="1">
      <formula>E347="中越"</formula>
    </cfRule>
  </conditionalFormatting>
  <conditionalFormatting sqref="E342">
    <cfRule type="expression" priority="262" dxfId="0" stopIfTrue="1">
      <formula>E347="上越"</formula>
    </cfRule>
  </conditionalFormatting>
  <conditionalFormatting sqref="D342">
    <cfRule type="expression" priority="259" dxfId="2" stopIfTrue="1">
      <formula>E347="下越"</formula>
    </cfRule>
    <cfRule type="expression" priority="260" dxfId="1" stopIfTrue="1">
      <formula>E347="中越"</formula>
    </cfRule>
    <cfRule type="expression" priority="261" dxfId="0" stopIfTrue="1">
      <formula>E347="上越"</formula>
    </cfRule>
  </conditionalFormatting>
  <conditionalFormatting sqref="E342:O342">
    <cfRule type="expression" priority="257" dxfId="2" stopIfTrue="1">
      <formula>E347="下越"</formula>
    </cfRule>
    <cfRule type="expression" priority="258" dxfId="1" stopIfTrue="1">
      <formula>E347="中越"</formula>
    </cfRule>
  </conditionalFormatting>
  <conditionalFormatting sqref="E342">
    <cfRule type="expression" priority="256" dxfId="0" stopIfTrue="1">
      <formula>E347="上越"</formula>
    </cfRule>
  </conditionalFormatting>
  <conditionalFormatting sqref="D342">
    <cfRule type="expression" priority="253" dxfId="2" stopIfTrue="1">
      <formula>E347="下越"</formula>
    </cfRule>
    <cfRule type="expression" priority="254" dxfId="1" stopIfTrue="1">
      <formula>E347="中越"</formula>
    </cfRule>
    <cfRule type="expression" priority="255" dxfId="0" stopIfTrue="1">
      <formula>E347="上越"</formula>
    </cfRule>
  </conditionalFormatting>
  <conditionalFormatting sqref="E342:O342">
    <cfRule type="expression" priority="251" dxfId="2" stopIfTrue="1">
      <formula>E347="下越"</formula>
    </cfRule>
    <cfRule type="expression" priority="252" dxfId="1" stopIfTrue="1">
      <formula>E347="中越"</formula>
    </cfRule>
  </conditionalFormatting>
  <conditionalFormatting sqref="E359">
    <cfRule type="expression" priority="250" dxfId="0" stopIfTrue="1">
      <formula>E364="上越"</formula>
    </cfRule>
  </conditionalFormatting>
  <conditionalFormatting sqref="E377">
    <cfRule type="expression" priority="249" dxfId="0" stopIfTrue="1">
      <formula>E382="上越"</formula>
    </cfRule>
  </conditionalFormatting>
  <conditionalFormatting sqref="D359">
    <cfRule type="expression" priority="246" dxfId="2" stopIfTrue="1">
      <formula>E364="下越"</formula>
    </cfRule>
    <cfRule type="expression" priority="247" dxfId="1" stopIfTrue="1">
      <formula>E364="中越"</formula>
    </cfRule>
    <cfRule type="expression" priority="248" dxfId="0" stopIfTrue="1">
      <formula>E364="上越"</formula>
    </cfRule>
  </conditionalFormatting>
  <conditionalFormatting sqref="E359:O359">
    <cfRule type="expression" priority="244" dxfId="2" stopIfTrue="1">
      <formula>E364="下越"</formula>
    </cfRule>
    <cfRule type="expression" priority="245" dxfId="1" stopIfTrue="1">
      <formula>E364="中越"</formula>
    </cfRule>
  </conditionalFormatting>
  <conditionalFormatting sqref="E377">
    <cfRule type="expression" priority="243" dxfId="0" stopIfTrue="1">
      <formula>E382="上越"</formula>
    </cfRule>
  </conditionalFormatting>
  <conditionalFormatting sqref="D377">
    <cfRule type="expression" priority="240" dxfId="2" stopIfTrue="1">
      <formula>E382="下越"</formula>
    </cfRule>
    <cfRule type="expression" priority="241" dxfId="1" stopIfTrue="1">
      <formula>E382="中越"</formula>
    </cfRule>
    <cfRule type="expression" priority="242" dxfId="0" stopIfTrue="1">
      <formula>E382="上越"</formula>
    </cfRule>
  </conditionalFormatting>
  <conditionalFormatting sqref="E377:O377">
    <cfRule type="expression" priority="238" dxfId="2" stopIfTrue="1">
      <formula>E382="下越"</formula>
    </cfRule>
    <cfRule type="expression" priority="239" dxfId="1" stopIfTrue="1">
      <formula>E382="中越"</formula>
    </cfRule>
  </conditionalFormatting>
  <conditionalFormatting sqref="E377">
    <cfRule type="expression" priority="237" dxfId="0" stopIfTrue="1">
      <formula>E382="上越"</formula>
    </cfRule>
  </conditionalFormatting>
  <conditionalFormatting sqref="D377">
    <cfRule type="expression" priority="234" dxfId="2" stopIfTrue="1">
      <formula>E382="下越"</formula>
    </cfRule>
    <cfRule type="expression" priority="235" dxfId="1" stopIfTrue="1">
      <formula>E382="中越"</formula>
    </cfRule>
    <cfRule type="expression" priority="236" dxfId="0" stopIfTrue="1">
      <formula>E382="上越"</formula>
    </cfRule>
  </conditionalFormatting>
  <conditionalFormatting sqref="E377:O377">
    <cfRule type="expression" priority="232" dxfId="2" stopIfTrue="1">
      <formula>E382="下越"</formula>
    </cfRule>
    <cfRule type="expression" priority="233" dxfId="1" stopIfTrue="1">
      <formula>E382="中越"</formula>
    </cfRule>
  </conditionalFormatting>
  <conditionalFormatting sqref="E377">
    <cfRule type="expression" priority="231" dxfId="0" stopIfTrue="1">
      <formula>E382="上越"</formula>
    </cfRule>
  </conditionalFormatting>
  <conditionalFormatting sqref="D377">
    <cfRule type="expression" priority="228" dxfId="2" stopIfTrue="1">
      <formula>E382="下越"</formula>
    </cfRule>
    <cfRule type="expression" priority="229" dxfId="1" stopIfTrue="1">
      <formula>E382="中越"</formula>
    </cfRule>
    <cfRule type="expression" priority="230" dxfId="0" stopIfTrue="1">
      <formula>E382="上越"</formula>
    </cfRule>
  </conditionalFormatting>
  <conditionalFormatting sqref="E377:O377">
    <cfRule type="expression" priority="226" dxfId="2" stopIfTrue="1">
      <formula>E382="下越"</formula>
    </cfRule>
    <cfRule type="expression" priority="227" dxfId="1" stopIfTrue="1">
      <formula>E382="中越"</formula>
    </cfRule>
  </conditionalFormatting>
  <conditionalFormatting sqref="E394">
    <cfRule type="expression" priority="225" dxfId="0" stopIfTrue="1">
      <formula>E399="上越"</formula>
    </cfRule>
  </conditionalFormatting>
  <conditionalFormatting sqref="E412">
    <cfRule type="expression" priority="224" dxfId="0" stopIfTrue="1">
      <formula>E417="上越"</formula>
    </cfRule>
  </conditionalFormatting>
  <conditionalFormatting sqref="D394">
    <cfRule type="expression" priority="221" dxfId="2" stopIfTrue="1">
      <formula>E399="下越"</formula>
    </cfRule>
    <cfRule type="expression" priority="222" dxfId="1" stopIfTrue="1">
      <formula>E399="中越"</formula>
    </cfRule>
    <cfRule type="expression" priority="223" dxfId="0" stopIfTrue="1">
      <formula>E399="上越"</formula>
    </cfRule>
  </conditionalFormatting>
  <conditionalFormatting sqref="E394:O394">
    <cfRule type="expression" priority="219" dxfId="2" stopIfTrue="1">
      <formula>E399="下越"</formula>
    </cfRule>
    <cfRule type="expression" priority="220" dxfId="1" stopIfTrue="1">
      <formula>E399="中越"</formula>
    </cfRule>
  </conditionalFormatting>
  <conditionalFormatting sqref="E412">
    <cfRule type="expression" priority="218" dxfId="0" stopIfTrue="1">
      <formula>E417="上越"</formula>
    </cfRule>
  </conditionalFormatting>
  <conditionalFormatting sqref="D412">
    <cfRule type="expression" priority="215" dxfId="2" stopIfTrue="1">
      <formula>E417="下越"</formula>
    </cfRule>
    <cfRule type="expression" priority="216" dxfId="1" stopIfTrue="1">
      <formula>E417="中越"</formula>
    </cfRule>
    <cfRule type="expression" priority="217" dxfId="0" stopIfTrue="1">
      <formula>E417="上越"</formula>
    </cfRule>
  </conditionalFormatting>
  <conditionalFormatting sqref="E412:O412">
    <cfRule type="expression" priority="213" dxfId="2" stopIfTrue="1">
      <formula>E417="下越"</formula>
    </cfRule>
    <cfRule type="expression" priority="214" dxfId="1" stopIfTrue="1">
      <formula>E417="中越"</formula>
    </cfRule>
  </conditionalFormatting>
  <conditionalFormatting sqref="E412">
    <cfRule type="expression" priority="212" dxfId="0" stopIfTrue="1">
      <formula>E417="上越"</formula>
    </cfRule>
  </conditionalFormatting>
  <conditionalFormatting sqref="D412">
    <cfRule type="expression" priority="209" dxfId="2" stopIfTrue="1">
      <formula>E417="下越"</formula>
    </cfRule>
    <cfRule type="expression" priority="210" dxfId="1" stopIfTrue="1">
      <formula>E417="中越"</formula>
    </cfRule>
    <cfRule type="expression" priority="211" dxfId="0" stopIfTrue="1">
      <formula>E417="上越"</formula>
    </cfRule>
  </conditionalFormatting>
  <conditionalFormatting sqref="E412:O412">
    <cfRule type="expression" priority="207" dxfId="2" stopIfTrue="1">
      <formula>E417="下越"</formula>
    </cfRule>
    <cfRule type="expression" priority="208" dxfId="1" stopIfTrue="1">
      <formula>E417="中越"</formula>
    </cfRule>
  </conditionalFormatting>
  <conditionalFormatting sqref="E412">
    <cfRule type="expression" priority="206" dxfId="0" stopIfTrue="1">
      <formula>E417="上越"</formula>
    </cfRule>
  </conditionalFormatting>
  <conditionalFormatting sqref="D412">
    <cfRule type="expression" priority="203" dxfId="2" stopIfTrue="1">
      <formula>E417="下越"</formula>
    </cfRule>
    <cfRule type="expression" priority="204" dxfId="1" stopIfTrue="1">
      <formula>E417="中越"</formula>
    </cfRule>
    <cfRule type="expression" priority="205" dxfId="0" stopIfTrue="1">
      <formula>E417="上越"</formula>
    </cfRule>
  </conditionalFormatting>
  <conditionalFormatting sqref="E412:O412">
    <cfRule type="expression" priority="201" dxfId="2" stopIfTrue="1">
      <formula>E417="下越"</formula>
    </cfRule>
    <cfRule type="expression" priority="202" dxfId="1" stopIfTrue="1">
      <formula>E417="中越"</formula>
    </cfRule>
  </conditionalFormatting>
  <conditionalFormatting sqref="E429">
    <cfRule type="expression" priority="200" dxfId="0" stopIfTrue="1">
      <formula>E434="上越"</formula>
    </cfRule>
  </conditionalFormatting>
  <conditionalFormatting sqref="E447">
    <cfRule type="expression" priority="199" dxfId="0" stopIfTrue="1">
      <formula>E452="上越"</formula>
    </cfRule>
  </conditionalFormatting>
  <conditionalFormatting sqref="D429">
    <cfRule type="expression" priority="196" dxfId="2" stopIfTrue="1">
      <formula>E434="下越"</formula>
    </cfRule>
    <cfRule type="expression" priority="197" dxfId="1" stopIfTrue="1">
      <formula>E434="中越"</formula>
    </cfRule>
    <cfRule type="expression" priority="198" dxfId="0" stopIfTrue="1">
      <formula>E434="上越"</formula>
    </cfRule>
  </conditionalFormatting>
  <conditionalFormatting sqref="E429:O429">
    <cfRule type="expression" priority="194" dxfId="2" stopIfTrue="1">
      <formula>E434="下越"</formula>
    </cfRule>
    <cfRule type="expression" priority="195" dxfId="1" stopIfTrue="1">
      <formula>E434="中越"</formula>
    </cfRule>
  </conditionalFormatting>
  <conditionalFormatting sqref="E447">
    <cfRule type="expression" priority="193" dxfId="0" stopIfTrue="1">
      <formula>E452="上越"</formula>
    </cfRule>
  </conditionalFormatting>
  <conditionalFormatting sqref="D447">
    <cfRule type="expression" priority="190" dxfId="2" stopIfTrue="1">
      <formula>E452="下越"</formula>
    </cfRule>
    <cfRule type="expression" priority="191" dxfId="1" stopIfTrue="1">
      <formula>E452="中越"</formula>
    </cfRule>
    <cfRule type="expression" priority="192" dxfId="0" stopIfTrue="1">
      <formula>E452="上越"</formula>
    </cfRule>
  </conditionalFormatting>
  <conditionalFormatting sqref="E447:O447">
    <cfRule type="expression" priority="188" dxfId="2" stopIfTrue="1">
      <formula>E452="下越"</formula>
    </cfRule>
    <cfRule type="expression" priority="189" dxfId="1" stopIfTrue="1">
      <formula>E452="中越"</formula>
    </cfRule>
  </conditionalFormatting>
  <conditionalFormatting sqref="E447">
    <cfRule type="expression" priority="187" dxfId="0" stopIfTrue="1">
      <formula>E452="上越"</formula>
    </cfRule>
  </conditionalFormatting>
  <conditionalFormatting sqref="D447">
    <cfRule type="expression" priority="184" dxfId="2" stopIfTrue="1">
      <formula>E452="下越"</formula>
    </cfRule>
    <cfRule type="expression" priority="185" dxfId="1" stopIfTrue="1">
      <formula>E452="中越"</formula>
    </cfRule>
    <cfRule type="expression" priority="186" dxfId="0" stopIfTrue="1">
      <formula>E452="上越"</formula>
    </cfRule>
  </conditionalFormatting>
  <conditionalFormatting sqref="E447:O447">
    <cfRule type="expression" priority="182" dxfId="2" stopIfTrue="1">
      <formula>E452="下越"</formula>
    </cfRule>
    <cfRule type="expression" priority="183" dxfId="1" stopIfTrue="1">
      <formula>E452="中越"</formula>
    </cfRule>
  </conditionalFormatting>
  <conditionalFormatting sqref="E447">
    <cfRule type="expression" priority="181" dxfId="0" stopIfTrue="1">
      <formula>E452="上越"</formula>
    </cfRule>
  </conditionalFormatting>
  <conditionalFormatting sqref="D447">
    <cfRule type="expression" priority="178" dxfId="2" stopIfTrue="1">
      <formula>E452="下越"</formula>
    </cfRule>
    <cfRule type="expression" priority="179" dxfId="1" stopIfTrue="1">
      <formula>E452="中越"</formula>
    </cfRule>
    <cfRule type="expression" priority="180" dxfId="0" stopIfTrue="1">
      <formula>E452="上越"</formula>
    </cfRule>
  </conditionalFormatting>
  <conditionalFormatting sqref="E447:O447">
    <cfRule type="expression" priority="176" dxfId="2" stopIfTrue="1">
      <formula>E452="下越"</formula>
    </cfRule>
    <cfRule type="expression" priority="177" dxfId="1" stopIfTrue="1">
      <formula>E452="中越"</formula>
    </cfRule>
  </conditionalFormatting>
  <conditionalFormatting sqref="E464">
    <cfRule type="expression" priority="175" dxfId="0" stopIfTrue="1">
      <formula>E469="上越"</formula>
    </cfRule>
  </conditionalFormatting>
  <conditionalFormatting sqref="E482">
    <cfRule type="expression" priority="174" dxfId="0" stopIfTrue="1">
      <formula>E487="上越"</formula>
    </cfRule>
  </conditionalFormatting>
  <conditionalFormatting sqref="D464">
    <cfRule type="expression" priority="171" dxfId="2" stopIfTrue="1">
      <formula>E469="下越"</formula>
    </cfRule>
    <cfRule type="expression" priority="172" dxfId="1" stopIfTrue="1">
      <formula>E469="中越"</formula>
    </cfRule>
    <cfRule type="expression" priority="173" dxfId="0" stopIfTrue="1">
      <formula>E469="上越"</formula>
    </cfRule>
  </conditionalFormatting>
  <conditionalFormatting sqref="E464:O464">
    <cfRule type="expression" priority="169" dxfId="2" stopIfTrue="1">
      <formula>E469="下越"</formula>
    </cfRule>
    <cfRule type="expression" priority="170" dxfId="1" stopIfTrue="1">
      <formula>E469="中越"</formula>
    </cfRule>
  </conditionalFormatting>
  <conditionalFormatting sqref="E482">
    <cfRule type="expression" priority="168" dxfId="0" stopIfTrue="1">
      <formula>E487="上越"</formula>
    </cfRule>
  </conditionalFormatting>
  <conditionalFormatting sqref="D482">
    <cfRule type="expression" priority="165" dxfId="2" stopIfTrue="1">
      <formula>E487="下越"</formula>
    </cfRule>
    <cfRule type="expression" priority="166" dxfId="1" stopIfTrue="1">
      <formula>E487="中越"</formula>
    </cfRule>
    <cfRule type="expression" priority="167" dxfId="0" stopIfTrue="1">
      <formula>E487="上越"</formula>
    </cfRule>
  </conditionalFormatting>
  <conditionalFormatting sqref="E482:O482">
    <cfRule type="expression" priority="163" dxfId="2" stopIfTrue="1">
      <formula>E487="下越"</formula>
    </cfRule>
    <cfRule type="expression" priority="164" dxfId="1" stopIfTrue="1">
      <formula>E487="中越"</formula>
    </cfRule>
  </conditionalFormatting>
  <conditionalFormatting sqref="E482">
    <cfRule type="expression" priority="162" dxfId="0" stopIfTrue="1">
      <formula>E487="上越"</formula>
    </cfRule>
  </conditionalFormatting>
  <conditionalFormatting sqref="D482">
    <cfRule type="expression" priority="159" dxfId="2" stopIfTrue="1">
      <formula>E487="下越"</formula>
    </cfRule>
    <cfRule type="expression" priority="160" dxfId="1" stopIfTrue="1">
      <formula>E487="中越"</formula>
    </cfRule>
    <cfRule type="expression" priority="161" dxfId="0" stopIfTrue="1">
      <formula>E487="上越"</formula>
    </cfRule>
  </conditionalFormatting>
  <conditionalFormatting sqref="E482:O482">
    <cfRule type="expression" priority="157" dxfId="2" stopIfTrue="1">
      <formula>E487="下越"</formula>
    </cfRule>
    <cfRule type="expression" priority="158" dxfId="1" stopIfTrue="1">
      <formula>E487="中越"</formula>
    </cfRule>
  </conditionalFormatting>
  <conditionalFormatting sqref="E482">
    <cfRule type="expression" priority="156" dxfId="0" stopIfTrue="1">
      <formula>E487="上越"</formula>
    </cfRule>
  </conditionalFormatting>
  <conditionalFormatting sqref="D482">
    <cfRule type="expression" priority="153" dxfId="2" stopIfTrue="1">
      <formula>E487="下越"</formula>
    </cfRule>
    <cfRule type="expression" priority="154" dxfId="1" stopIfTrue="1">
      <formula>E487="中越"</formula>
    </cfRule>
    <cfRule type="expression" priority="155" dxfId="0" stopIfTrue="1">
      <formula>E487="上越"</formula>
    </cfRule>
  </conditionalFormatting>
  <conditionalFormatting sqref="E482:O482">
    <cfRule type="expression" priority="151" dxfId="2" stopIfTrue="1">
      <formula>E487="下越"</formula>
    </cfRule>
    <cfRule type="expression" priority="152" dxfId="1" stopIfTrue="1">
      <formula>E487="中越"</formula>
    </cfRule>
  </conditionalFormatting>
  <conditionalFormatting sqref="E499">
    <cfRule type="expression" priority="150" dxfId="0" stopIfTrue="1">
      <formula>E504="上越"</formula>
    </cfRule>
  </conditionalFormatting>
  <conditionalFormatting sqref="E517">
    <cfRule type="expression" priority="149" dxfId="0" stopIfTrue="1">
      <formula>E522="上越"</formula>
    </cfRule>
  </conditionalFormatting>
  <conditionalFormatting sqref="D499">
    <cfRule type="expression" priority="146" dxfId="2" stopIfTrue="1">
      <formula>E504="下越"</formula>
    </cfRule>
    <cfRule type="expression" priority="147" dxfId="1" stopIfTrue="1">
      <formula>E504="中越"</formula>
    </cfRule>
    <cfRule type="expression" priority="148" dxfId="0" stopIfTrue="1">
      <formula>E504="上越"</formula>
    </cfRule>
  </conditionalFormatting>
  <conditionalFormatting sqref="E499:O499">
    <cfRule type="expression" priority="144" dxfId="2" stopIfTrue="1">
      <formula>E504="下越"</formula>
    </cfRule>
    <cfRule type="expression" priority="145" dxfId="1" stopIfTrue="1">
      <formula>E504="中越"</formula>
    </cfRule>
  </conditionalFormatting>
  <conditionalFormatting sqref="E517">
    <cfRule type="expression" priority="143" dxfId="0" stopIfTrue="1">
      <formula>E522="上越"</formula>
    </cfRule>
  </conditionalFormatting>
  <conditionalFormatting sqref="D517">
    <cfRule type="expression" priority="140" dxfId="2" stopIfTrue="1">
      <formula>E522="下越"</formula>
    </cfRule>
    <cfRule type="expression" priority="141" dxfId="1" stopIfTrue="1">
      <formula>E522="中越"</formula>
    </cfRule>
    <cfRule type="expression" priority="142" dxfId="0" stopIfTrue="1">
      <formula>E522="上越"</formula>
    </cfRule>
  </conditionalFormatting>
  <conditionalFormatting sqref="E517:O517">
    <cfRule type="expression" priority="138" dxfId="2" stopIfTrue="1">
      <formula>E522="下越"</formula>
    </cfRule>
    <cfRule type="expression" priority="139" dxfId="1" stopIfTrue="1">
      <formula>E522="中越"</formula>
    </cfRule>
  </conditionalFormatting>
  <conditionalFormatting sqref="E517">
    <cfRule type="expression" priority="137" dxfId="0" stopIfTrue="1">
      <formula>E522="上越"</formula>
    </cfRule>
  </conditionalFormatting>
  <conditionalFormatting sqref="D517">
    <cfRule type="expression" priority="134" dxfId="2" stopIfTrue="1">
      <formula>E522="下越"</formula>
    </cfRule>
    <cfRule type="expression" priority="135" dxfId="1" stopIfTrue="1">
      <formula>E522="中越"</formula>
    </cfRule>
    <cfRule type="expression" priority="136" dxfId="0" stopIfTrue="1">
      <formula>E522="上越"</formula>
    </cfRule>
  </conditionalFormatting>
  <conditionalFormatting sqref="E517:O517">
    <cfRule type="expression" priority="132" dxfId="2" stopIfTrue="1">
      <formula>E522="下越"</formula>
    </cfRule>
    <cfRule type="expression" priority="133" dxfId="1" stopIfTrue="1">
      <formula>E522="中越"</formula>
    </cfRule>
  </conditionalFormatting>
  <conditionalFormatting sqref="E517">
    <cfRule type="expression" priority="131" dxfId="0" stopIfTrue="1">
      <formula>E522="上越"</formula>
    </cfRule>
  </conditionalFormatting>
  <conditionalFormatting sqref="D517">
    <cfRule type="expression" priority="128" dxfId="2" stopIfTrue="1">
      <formula>E522="下越"</formula>
    </cfRule>
    <cfRule type="expression" priority="129" dxfId="1" stopIfTrue="1">
      <formula>E522="中越"</formula>
    </cfRule>
    <cfRule type="expression" priority="130" dxfId="0" stopIfTrue="1">
      <formula>E522="上越"</formula>
    </cfRule>
  </conditionalFormatting>
  <conditionalFormatting sqref="E517:O517">
    <cfRule type="expression" priority="126" dxfId="2" stopIfTrue="1">
      <formula>E522="下越"</formula>
    </cfRule>
    <cfRule type="expression" priority="127" dxfId="1" stopIfTrue="1">
      <formula>E522="中越"</formula>
    </cfRule>
  </conditionalFormatting>
  <conditionalFormatting sqref="E534">
    <cfRule type="expression" priority="125" dxfId="0" stopIfTrue="1">
      <formula>E539="上越"</formula>
    </cfRule>
  </conditionalFormatting>
  <conditionalFormatting sqref="E552">
    <cfRule type="expression" priority="124" dxfId="0" stopIfTrue="1">
      <formula>E557="上越"</formula>
    </cfRule>
  </conditionalFormatting>
  <conditionalFormatting sqref="D534">
    <cfRule type="expression" priority="121" dxfId="2" stopIfTrue="1">
      <formula>E539="下越"</formula>
    </cfRule>
    <cfRule type="expression" priority="122" dxfId="1" stopIfTrue="1">
      <formula>E539="中越"</formula>
    </cfRule>
    <cfRule type="expression" priority="123" dxfId="0" stopIfTrue="1">
      <formula>E539="上越"</formula>
    </cfRule>
  </conditionalFormatting>
  <conditionalFormatting sqref="E534:O534">
    <cfRule type="expression" priority="119" dxfId="2" stopIfTrue="1">
      <formula>E539="下越"</formula>
    </cfRule>
    <cfRule type="expression" priority="120" dxfId="1" stopIfTrue="1">
      <formula>E539="中越"</formula>
    </cfRule>
  </conditionalFormatting>
  <conditionalFormatting sqref="E552">
    <cfRule type="expression" priority="118" dxfId="0" stopIfTrue="1">
      <formula>E557="上越"</formula>
    </cfRule>
  </conditionalFormatting>
  <conditionalFormatting sqref="D552">
    <cfRule type="expression" priority="115" dxfId="2" stopIfTrue="1">
      <formula>E557="下越"</formula>
    </cfRule>
    <cfRule type="expression" priority="116" dxfId="1" stopIfTrue="1">
      <formula>E557="中越"</formula>
    </cfRule>
    <cfRule type="expression" priority="117" dxfId="0" stopIfTrue="1">
      <formula>E557="上越"</formula>
    </cfRule>
  </conditionalFormatting>
  <conditionalFormatting sqref="E552:O552">
    <cfRule type="expression" priority="113" dxfId="2" stopIfTrue="1">
      <formula>E557="下越"</formula>
    </cfRule>
    <cfRule type="expression" priority="114" dxfId="1" stopIfTrue="1">
      <formula>E557="中越"</formula>
    </cfRule>
  </conditionalFormatting>
  <conditionalFormatting sqref="E552">
    <cfRule type="expression" priority="112" dxfId="0" stopIfTrue="1">
      <formula>E557="上越"</formula>
    </cfRule>
  </conditionalFormatting>
  <conditionalFormatting sqref="D552">
    <cfRule type="expression" priority="109" dxfId="2" stopIfTrue="1">
      <formula>E557="下越"</formula>
    </cfRule>
    <cfRule type="expression" priority="110" dxfId="1" stopIfTrue="1">
      <formula>E557="中越"</formula>
    </cfRule>
    <cfRule type="expression" priority="111" dxfId="0" stopIfTrue="1">
      <formula>E557="上越"</formula>
    </cfRule>
  </conditionalFormatting>
  <conditionalFormatting sqref="E552:O552">
    <cfRule type="expression" priority="107" dxfId="2" stopIfTrue="1">
      <formula>E557="下越"</formula>
    </cfRule>
    <cfRule type="expression" priority="108" dxfId="1" stopIfTrue="1">
      <formula>E557="中越"</formula>
    </cfRule>
  </conditionalFormatting>
  <conditionalFormatting sqref="E552">
    <cfRule type="expression" priority="106" dxfId="0" stopIfTrue="1">
      <formula>E557="上越"</formula>
    </cfRule>
  </conditionalFormatting>
  <conditionalFormatting sqref="D552">
    <cfRule type="expression" priority="103" dxfId="2" stopIfTrue="1">
      <formula>E557="下越"</formula>
    </cfRule>
    <cfRule type="expression" priority="104" dxfId="1" stopIfTrue="1">
      <formula>E557="中越"</formula>
    </cfRule>
    <cfRule type="expression" priority="105" dxfId="0" stopIfTrue="1">
      <formula>E557="上越"</formula>
    </cfRule>
  </conditionalFormatting>
  <conditionalFormatting sqref="E552:O552">
    <cfRule type="expression" priority="101" dxfId="2" stopIfTrue="1">
      <formula>E557="下越"</formula>
    </cfRule>
    <cfRule type="expression" priority="102" dxfId="1" stopIfTrue="1">
      <formula>E557="中越"</formula>
    </cfRule>
  </conditionalFormatting>
  <conditionalFormatting sqref="E569">
    <cfRule type="expression" priority="100" dxfId="0" stopIfTrue="1">
      <formula>E574="上越"</formula>
    </cfRule>
  </conditionalFormatting>
  <conditionalFormatting sqref="E587">
    <cfRule type="expression" priority="99" dxfId="0" stopIfTrue="1">
      <formula>E592="上越"</formula>
    </cfRule>
  </conditionalFormatting>
  <conditionalFormatting sqref="D569">
    <cfRule type="expression" priority="96" dxfId="2" stopIfTrue="1">
      <formula>E574="下越"</formula>
    </cfRule>
    <cfRule type="expression" priority="97" dxfId="1" stopIfTrue="1">
      <formula>E574="中越"</formula>
    </cfRule>
    <cfRule type="expression" priority="98" dxfId="0" stopIfTrue="1">
      <formula>E574="上越"</formula>
    </cfRule>
  </conditionalFormatting>
  <conditionalFormatting sqref="E569:O569">
    <cfRule type="expression" priority="94" dxfId="2" stopIfTrue="1">
      <formula>E574="下越"</formula>
    </cfRule>
    <cfRule type="expression" priority="95" dxfId="1" stopIfTrue="1">
      <formula>E574="中越"</formula>
    </cfRule>
  </conditionalFormatting>
  <conditionalFormatting sqref="E587">
    <cfRule type="expression" priority="93" dxfId="0" stopIfTrue="1">
      <formula>E592="上越"</formula>
    </cfRule>
  </conditionalFormatting>
  <conditionalFormatting sqref="D587">
    <cfRule type="expression" priority="90" dxfId="2" stopIfTrue="1">
      <formula>E592="下越"</formula>
    </cfRule>
    <cfRule type="expression" priority="91" dxfId="1" stopIfTrue="1">
      <formula>E592="中越"</formula>
    </cfRule>
    <cfRule type="expression" priority="92" dxfId="0" stopIfTrue="1">
      <formula>E592="上越"</formula>
    </cfRule>
  </conditionalFormatting>
  <conditionalFormatting sqref="E587:O587">
    <cfRule type="expression" priority="88" dxfId="2" stopIfTrue="1">
      <formula>E592="下越"</formula>
    </cfRule>
    <cfRule type="expression" priority="89" dxfId="1" stopIfTrue="1">
      <formula>E592="中越"</formula>
    </cfRule>
  </conditionalFormatting>
  <conditionalFormatting sqref="E587">
    <cfRule type="expression" priority="87" dxfId="0" stopIfTrue="1">
      <formula>E592="上越"</formula>
    </cfRule>
  </conditionalFormatting>
  <conditionalFormatting sqref="D587">
    <cfRule type="expression" priority="84" dxfId="2" stopIfTrue="1">
      <formula>E592="下越"</formula>
    </cfRule>
    <cfRule type="expression" priority="85" dxfId="1" stopIfTrue="1">
      <formula>E592="中越"</formula>
    </cfRule>
    <cfRule type="expression" priority="86" dxfId="0" stopIfTrue="1">
      <formula>E592="上越"</formula>
    </cfRule>
  </conditionalFormatting>
  <conditionalFormatting sqref="E587:O587">
    <cfRule type="expression" priority="82" dxfId="2" stopIfTrue="1">
      <formula>E592="下越"</formula>
    </cfRule>
    <cfRule type="expression" priority="83" dxfId="1" stopIfTrue="1">
      <formula>E592="中越"</formula>
    </cfRule>
  </conditionalFormatting>
  <conditionalFormatting sqref="E587">
    <cfRule type="expression" priority="81" dxfId="0" stopIfTrue="1">
      <formula>E592="上越"</formula>
    </cfRule>
  </conditionalFormatting>
  <conditionalFormatting sqref="D587">
    <cfRule type="expression" priority="78" dxfId="2" stopIfTrue="1">
      <formula>E592="下越"</formula>
    </cfRule>
    <cfRule type="expression" priority="79" dxfId="1" stopIfTrue="1">
      <formula>E592="中越"</formula>
    </cfRule>
    <cfRule type="expression" priority="80" dxfId="0" stopIfTrue="1">
      <formula>E592="上越"</formula>
    </cfRule>
  </conditionalFormatting>
  <conditionalFormatting sqref="E587:O587">
    <cfRule type="expression" priority="76" dxfId="2" stopIfTrue="1">
      <formula>E592="下越"</formula>
    </cfRule>
    <cfRule type="expression" priority="77" dxfId="1" stopIfTrue="1">
      <formula>E592="中越"</formula>
    </cfRule>
  </conditionalFormatting>
  <conditionalFormatting sqref="E604">
    <cfRule type="expression" priority="75" dxfId="0" stopIfTrue="1">
      <formula>E609="上越"</formula>
    </cfRule>
  </conditionalFormatting>
  <conditionalFormatting sqref="E622">
    <cfRule type="expression" priority="74" dxfId="0" stopIfTrue="1">
      <formula>E627="上越"</formula>
    </cfRule>
  </conditionalFormatting>
  <conditionalFormatting sqref="D604">
    <cfRule type="expression" priority="71" dxfId="2" stopIfTrue="1">
      <formula>E609="下越"</formula>
    </cfRule>
    <cfRule type="expression" priority="72" dxfId="1" stopIfTrue="1">
      <formula>E609="中越"</formula>
    </cfRule>
    <cfRule type="expression" priority="73" dxfId="0" stopIfTrue="1">
      <formula>E609="上越"</formula>
    </cfRule>
  </conditionalFormatting>
  <conditionalFormatting sqref="E604:O604">
    <cfRule type="expression" priority="69" dxfId="2" stopIfTrue="1">
      <formula>E609="下越"</formula>
    </cfRule>
    <cfRule type="expression" priority="70" dxfId="1" stopIfTrue="1">
      <formula>E609="中越"</formula>
    </cfRule>
  </conditionalFormatting>
  <conditionalFormatting sqref="E622">
    <cfRule type="expression" priority="68" dxfId="0" stopIfTrue="1">
      <formula>E627="上越"</formula>
    </cfRule>
  </conditionalFormatting>
  <conditionalFormatting sqref="D622">
    <cfRule type="expression" priority="65" dxfId="2" stopIfTrue="1">
      <formula>E627="下越"</formula>
    </cfRule>
    <cfRule type="expression" priority="66" dxfId="1" stopIfTrue="1">
      <formula>E627="中越"</formula>
    </cfRule>
    <cfRule type="expression" priority="67" dxfId="0" stopIfTrue="1">
      <formula>E627="上越"</formula>
    </cfRule>
  </conditionalFormatting>
  <conditionalFormatting sqref="E622:O622">
    <cfRule type="expression" priority="63" dxfId="2" stopIfTrue="1">
      <formula>E627="下越"</formula>
    </cfRule>
    <cfRule type="expression" priority="64" dxfId="1" stopIfTrue="1">
      <formula>E627="中越"</formula>
    </cfRule>
  </conditionalFormatting>
  <conditionalFormatting sqref="E622">
    <cfRule type="expression" priority="62" dxfId="0" stopIfTrue="1">
      <formula>E627="上越"</formula>
    </cfRule>
  </conditionalFormatting>
  <conditionalFormatting sqref="D622">
    <cfRule type="expression" priority="59" dxfId="2" stopIfTrue="1">
      <formula>E627="下越"</formula>
    </cfRule>
    <cfRule type="expression" priority="60" dxfId="1" stopIfTrue="1">
      <formula>E627="中越"</formula>
    </cfRule>
    <cfRule type="expression" priority="61" dxfId="0" stopIfTrue="1">
      <formula>E627="上越"</formula>
    </cfRule>
  </conditionalFormatting>
  <conditionalFormatting sqref="E622:O622">
    <cfRule type="expression" priority="57" dxfId="2" stopIfTrue="1">
      <formula>E627="下越"</formula>
    </cfRule>
    <cfRule type="expression" priority="58" dxfId="1" stopIfTrue="1">
      <formula>E627="中越"</formula>
    </cfRule>
  </conditionalFormatting>
  <conditionalFormatting sqref="E622">
    <cfRule type="expression" priority="56" dxfId="0" stopIfTrue="1">
      <formula>E627="上越"</formula>
    </cfRule>
  </conditionalFormatting>
  <conditionalFormatting sqref="D622">
    <cfRule type="expression" priority="53" dxfId="2" stopIfTrue="1">
      <formula>E627="下越"</formula>
    </cfRule>
    <cfRule type="expression" priority="54" dxfId="1" stopIfTrue="1">
      <formula>E627="中越"</formula>
    </cfRule>
    <cfRule type="expression" priority="55" dxfId="0" stopIfTrue="1">
      <formula>E627="上越"</formula>
    </cfRule>
  </conditionalFormatting>
  <conditionalFormatting sqref="E622:O622">
    <cfRule type="expression" priority="51" dxfId="2" stopIfTrue="1">
      <formula>E627="下越"</formula>
    </cfRule>
    <cfRule type="expression" priority="52" dxfId="1" stopIfTrue="1">
      <formula>E627="中越"</formula>
    </cfRule>
  </conditionalFormatting>
  <conditionalFormatting sqref="E639">
    <cfRule type="expression" priority="50" dxfId="0" stopIfTrue="1">
      <formula>E644="上越"</formula>
    </cfRule>
  </conditionalFormatting>
  <conditionalFormatting sqref="E657">
    <cfRule type="expression" priority="49" dxfId="0" stopIfTrue="1">
      <formula>E662="上越"</formula>
    </cfRule>
  </conditionalFormatting>
  <conditionalFormatting sqref="D639">
    <cfRule type="expression" priority="46" dxfId="2" stopIfTrue="1">
      <formula>E644="下越"</formula>
    </cfRule>
    <cfRule type="expression" priority="47" dxfId="1" stopIfTrue="1">
      <formula>E644="中越"</formula>
    </cfRule>
    <cfRule type="expression" priority="48" dxfId="0" stopIfTrue="1">
      <formula>E644="上越"</formula>
    </cfRule>
  </conditionalFormatting>
  <conditionalFormatting sqref="E639:O639">
    <cfRule type="expression" priority="44" dxfId="2" stopIfTrue="1">
      <formula>E644="下越"</formula>
    </cfRule>
    <cfRule type="expression" priority="45" dxfId="1" stopIfTrue="1">
      <formula>E644="中越"</formula>
    </cfRule>
  </conditionalFormatting>
  <conditionalFormatting sqref="E657">
    <cfRule type="expression" priority="43" dxfId="0" stopIfTrue="1">
      <formula>E662="上越"</formula>
    </cfRule>
  </conditionalFormatting>
  <conditionalFormatting sqref="D657">
    <cfRule type="expression" priority="40" dxfId="2" stopIfTrue="1">
      <formula>E662="下越"</formula>
    </cfRule>
    <cfRule type="expression" priority="41" dxfId="1" stopIfTrue="1">
      <formula>E662="中越"</formula>
    </cfRule>
    <cfRule type="expression" priority="42" dxfId="0" stopIfTrue="1">
      <formula>E662="上越"</formula>
    </cfRule>
  </conditionalFormatting>
  <conditionalFormatting sqref="E657:O657">
    <cfRule type="expression" priority="38" dxfId="2" stopIfTrue="1">
      <formula>E662="下越"</formula>
    </cfRule>
    <cfRule type="expression" priority="39" dxfId="1" stopIfTrue="1">
      <formula>E662="中越"</formula>
    </cfRule>
  </conditionalFormatting>
  <conditionalFormatting sqref="E657">
    <cfRule type="expression" priority="37" dxfId="0" stopIfTrue="1">
      <formula>E662="上越"</formula>
    </cfRule>
  </conditionalFormatting>
  <conditionalFormatting sqref="D657">
    <cfRule type="expression" priority="34" dxfId="2" stopIfTrue="1">
      <formula>E662="下越"</formula>
    </cfRule>
    <cfRule type="expression" priority="35" dxfId="1" stopIfTrue="1">
      <formula>E662="中越"</formula>
    </cfRule>
    <cfRule type="expression" priority="36" dxfId="0" stopIfTrue="1">
      <formula>E662="上越"</formula>
    </cfRule>
  </conditionalFormatting>
  <conditionalFormatting sqref="E657:O657">
    <cfRule type="expression" priority="32" dxfId="2" stopIfTrue="1">
      <formula>E662="下越"</formula>
    </cfRule>
    <cfRule type="expression" priority="33" dxfId="1" stopIfTrue="1">
      <formula>E662="中越"</formula>
    </cfRule>
  </conditionalFormatting>
  <conditionalFormatting sqref="E657">
    <cfRule type="expression" priority="31" dxfId="0" stopIfTrue="1">
      <formula>E662="上越"</formula>
    </cfRule>
  </conditionalFormatting>
  <conditionalFormatting sqref="D657">
    <cfRule type="expression" priority="28" dxfId="2" stopIfTrue="1">
      <formula>E662="下越"</formula>
    </cfRule>
    <cfRule type="expression" priority="29" dxfId="1" stopIfTrue="1">
      <formula>E662="中越"</formula>
    </cfRule>
    <cfRule type="expression" priority="30" dxfId="0" stopIfTrue="1">
      <formula>E662="上越"</formula>
    </cfRule>
  </conditionalFormatting>
  <conditionalFormatting sqref="E657:O657">
    <cfRule type="expression" priority="26" dxfId="2" stopIfTrue="1">
      <formula>E662="下越"</formula>
    </cfRule>
    <cfRule type="expression" priority="27" dxfId="1" stopIfTrue="1">
      <formula>E662="中越"</formula>
    </cfRule>
  </conditionalFormatting>
  <conditionalFormatting sqref="E674">
    <cfRule type="expression" priority="25" dxfId="0" stopIfTrue="1">
      <formula>E679="上越"</formula>
    </cfRule>
  </conditionalFormatting>
  <conditionalFormatting sqref="E692">
    <cfRule type="expression" priority="24" dxfId="0" stopIfTrue="1">
      <formula>E697="上越"</formula>
    </cfRule>
  </conditionalFormatting>
  <conditionalFormatting sqref="D674">
    <cfRule type="expression" priority="21" dxfId="2" stopIfTrue="1">
      <formula>E679="下越"</formula>
    </cfRule>
    <cfRule type="expression" priority="22" dxfId="1" stopIfTrue="1">
      <formula>E679="中越"</formula>
    </cfRule>
    <cfRule type="expression" priority="23" dxfId="0" stopIfTrue="1">
      <formula>E679="上越"</formula>
    </cfRule>
  </conditionalFormatting>
  <conditionalFormatting sqref="E674:O674">
    <cfRule type="expression" priority="19" dxfId="2" stopIfTrue="1">
      <formula>E679="下越"</formula>
    </cfRule>
    <cfRule type="expression" priority="20" dxfId="1" stopIfTrue="1">
      <formula>E679="中越"</formula>
    </cfRule>
  </conditionalFormatting>
  <conditionalFormatting sqref="E692">
    <cfRule type="expression" priority="18" dxfId="0" stopIfTrue="1">
      <formula>E697="上越"</formula>
    </cfRule>
  </conditionalFormatting>
  <conditionalFormatting sqref="D692">
    <cfRule type="expression" priority="15" dxfId="2" stopIfTrue="1">
      <formula>E697="下越"</formula>
    </cfRule>
    <cfRule type="expression" priority="16" dxfId="1" stopIfTrue="1">
      <formula>E697="中越"</formula>
    </cfRule>
    <cfRule type="expression" priority="17" dxfId="0" stopIfTrue="1">
      <formula>E697="上越"</formula>
    </cfRule>
  </conditionalFormatting>
  <conditionalFormatting sqref="E692:O692">
    <cfRule type="expression" priority="13" dxfId="2" stopIfTrue="1">
      <formula>E697="下越"</formula>
    </cfRule>
    <cfRule type="expression" priority="14" dxfId="1" stopIfTrue="1">
      <formula>E697="中越"</formula>
    </cfRule>
  </conditionalFormatting>
  <conditionalFormatting sqref="E692">
    <cfRule type="expression" priority="12" dxfId="0" stopIfTrue="1">
      <formula>E697="上越"</formula>
    </cfRule>
  </conditionalFormatting>
  <conditionalFormatting sqref="D692">
    <cfRule type="expression" priority="9" dxfId="2" stopIfTrue="1">
      <formula>E697="下越"</formula>
    </cfRule>
    <cfRule type="expression" priority="10" dxfId="1" stopIfTrue="1">
      <formula>E697="中越"</formula>
    </cfRule>
    <cfRule type="expression" priority="11" dxfId="0" stopIfTrue="1">
      <formula>E697="上越"</formula>
    </cfRule>
  </conditionalFormatting>
  <conditionalFormatting sqref="E692:O692">
    <cfRule type="expression" priority="7" dxfId="2" stopIfTrue="1">
      <formula>E697="下越"</formula>
    </cfRule>
    <cfRule type="expression" priority="8" dxfId="1" stopIfTrue="1">
      <formula>E697="中越"</formula>
    </cfRule>
  </conditionalFormatting>
  <conditionalFormatting sqref="E692">
    <cfRule type="expression" priority="6" dxfId="0" stopIfTrue="1">
      <formula>E697="上越"</formula>
    </cfRule>
  </conditionalFormatting>
  <conditionalFormatting sqref="D692">
    <cfRule type="expression" priority="3" dxfId="2" stopIfTrue="1">
      <formula>E697="下越"</formula>
    </cfRule>
    <cfRule type="expression" priority="4" dxfId="1" stopIfTrue="1">
      <formula>E697="中越"</formula>
    </cfRule>
    <cfRule type="expression" priority="5" dxfId="0" stopIfTrue="1">
      <formula>E697="上越"</formula>
    </cfRule>
  </conditionalFormatting>
  <conditionalFormatting sqref="E692:O692">
    <cfRule type="expression" priority="1" dxfId="2" stopIfTrue="1">
      <formula>E697="下越"</formula>
    </cfRule>
    <cfRule type="expression" priority="2" dxfId="1" stopIfTrue="1">
      <formula>E697="中越"</formula>
    </cfRule>
  </conditionalFormatting>
  <printOptions horizontalCentered="1" verticalCentered="1"/>
  <pageMargins left="0.5905511811023623" right="0.5905511811023623" top="0.46" bottom="0.45" header="0.31496062992125984" footer="0.31496062992125984"/>
  <pageSetup horizontalDpi="600" verticalDpi="600" orientation="portrait" paperSize="9" r:id="rId1"/>
  <rowBreaks count="19" manualBreakCount="19">
    <brk id="40" min="3" max="14" man="1"/>
    <brk id="75" min="3" max="14" man="1"/>
    <brk id="110" min="3" max="14" man="1"/>
    <brk id="145" min="3" max="14" man="1"/>
    <brk id="180" min="3" max="14" man="1"/>
    <brk id="215" min="3" max="14" man="1"/>
    <brk id="250" min="3" max="14" man="1"/>
    <brk id="285" min="3" max="14" man="1"/>
    <brk id="320" min="3" max="14" man="1"/>
    <brk id="355" min="3" max="14" man="1"/>
    <brk id="390" min="3" max="14" man="1"/>
    <brk id="425" min="3" max="14" man="1"/>
    <brk id="460" min="3" max="14" man="1"/>
    <brk id="495" min="3" max="14" man="1"/>
    <brk id="530" min="3" max="14" man="1"/>
    <brk id="565" min="3" max="14" man="1"/>
    <brk id="600" min="3" max="14" man="1"/>
    <brk id="635" min="3" max="14" man="1"/>
    <brk id="670" min="3" max="14" man="1"/>
  </rowBreaks>
</worksheet>
</file>

<file path=xl/worksheets/sheet11.xml><?xml version="1.0" encoding="utf-8"?>
<worksheet xmlns="http://schemas.openxmlformats.org/spreadsheetml/2006/main" xmlns:r="http://schemas.openxmlformats.org/officeDocument/2006/relationships">
  <dimension ref="A2:Q705"/>
  <sheetViews>
    <sheetView showGridLines="0" showRowColHeaders="0" showZeros="0" zoomScalePageLayoutView="0" workbookViewId="0" topLeftCell="A1">
      <pane ySplit="5" topLeftCell="A6" activePane="bottomLeft" state="frozen"/>
      <selection pane="topLeft" activeCell="A1" sqref="A1"/>
      <selection pane="bottomLeft" activeCell="H16" sqref="H16:L16"/>
    </sheetView>
  </sheetViews>
  <sheetFormatPr defaultColWidth="0" defaultRowHeight="13.5" zeroHeight="1"/>
  <cols>
    <col min="1" max="1" width="9.00390625" style="289" customWidth="1"/>
    <col min="2" max="2" width="10.875" style="289" customWidth="1"/>
    <col min="3" max="3" width="3.875" style="289" customWidth="1"/>
    <col min="4" max="4" width="8.125" style="289" customWidth="1"/>
    <col min="5" max="5" width="4.875" style="289" customWidth="1"/>
    <col min="6" max="6" width="5.75390625" style="289" customWidth="1"/>
    <col min="7" max="7" width="11.125" style="289" customWidth="1"/>
    <col min="8" max="8" width="6.50390625" style="289" bestFit="1" customWidth="1"/>
    <col min="9" max="9" width="3.125" style="289" customWidth="1"/>
    <col min="10" max="10" width="7.125" style="289" customWidth="1"/>
    <col min="11" max="11" width="5.25390625" style="289" customWidth="1"/>
    <col min="12" max="12" width="4.375" style="289" customWidth="1"/>
    <col min="13" max="13" width="9.125" style="289" customWidth="1"/>
    <col min="14" max="14" width="4.75390625" style="289" customWidth="1"/>
    <col min="15" max="15" width="13.50390625" style="289" customWidth="1"/>
    <col min="16" max="16" width="5.625" style="289" customWidth="1"/>
    <col min="17" max="16384" width="0" style="289" hidden="1" customWidth="1"/>
  </cols>
  <sheetData>
    <row r="1" ht="13.5"/>
    <row r="2" spans="1:15" ht="27.75" customHeight="1">
      <c r="A2" s="626" t="s">
        <v>183</v>
      </c>
      <c r="B2" s="623" t="s">
        <v>242</v>
      </c>
      <c r="C2" s="624"/>
      <c r="D2" s="457" t="s">
        <v>241</v>
      </c>
      <c r="E2" s="320"/>
      <c r="F2" s="320"/>
      <c r="G2" s="320"/>
      <c r="H2" s="320"/>
      <c r="I2" s="320"/>
      <c r="J2" s="320"/>
      <c r="K2" s="320"/>
      <c r="L2" s="320"/>
      <c r="M2" s="320"/>
      <c r="N2" s="320"/>
      <c r="O2" s="320"/>
    </row>
    <row r="3" spans="1:15" ht="27.75" customHeight="1">
      <c r="A3" s="626"/>
      <c r="B3" s="624"/>
      <c r="C3" s="624"/>
      <c r="D3" s="457" t="s">
        <v>510</v>
      </c>
      <c r="E3" s="320"/>
      <c r="F3" s="320"/>
      <c r="G3" s="320"/>
      <c r="H3" s="320"/>
      <c r="I3" s="320"/>
      <c r="J3" s="320"/>
      <c r="K3" s="320"/>
      <c r="L3" s="320"/>
      <c r="M3" s="320"/>
      <c r="N3" s="320"/>
      <c r="O3" s="320"/>
    </row>
    <row r="4" spans="1:15" ht="20.25" customHeight="1">
      <c r="A4" s="626"/>
      <c r="B4" s="624"/>
      <c r="C4" s="624"/>
      <c r="D4" s="457" t="s">
        <v>511</v>
      </c>
      <c r="E4" s="320"/>
      <c r="F4" s="320"/>
      <c r="G4" s="320"/>
      <c r="H4" s="320"/>
      <c r="I4" s="320"/>
      <c r="J4" s="320"/>
      <c r="K4" s="320"/>
      <c r="L4" s="320"/>
      <c r="M4" s="320"/>
      <c r="N4" s="320"/>
      <c r="O4" s="320"/>
    </row>
    <row r="5" spans="5:6" ht="13.5">
      <c r="E5" s="301"/>
      <c r="F5" s="301"/>
    </row>
    <row r="6" spans="2:15" ht="21" customHeight="1">
      <c r="B6" s="330">
        <v>1</v>
      </c>
      <c r="D6" s="601" t="s">
        <v>200</v>
      </c>
      <c r="E6" s="602"/>
      <c r="F6" s="602"/>
      <c r="G6" s="602"/>
      <c r="K6" s="289" t="s">
        <v>188</v>
      </c>
      <c r="L6" s="290"/>
      <c r="M6" s="291"/>
      <c r="N6" s="292"/>
      <c r="O6" s="288"/>
    </row>
    <row r="7" spans="2:15" ht="21" customHeight="1">
      <c r="B7" s="324" t="s">
        <v>248</v>
      </c>
      <c r="L7" s="293"/>
      <c r="M7" s="294"/>
      <c r="N7" s="295" t="s">
        <v>189</v>
      </c>
      <c r="O7" s="310" t="s">
        <v>210</v>
      </c>
    </row>
    <row r="8" spans="15:16" ht="6" customHeight="1" thickBot="1">
      <c r="O8" s="291"/>
      <c r="P8" s="296"/>
    </row>
    <row r="9" spans="4:17" ht="22.5">
      <c r="D9" s="328" t="s">
        <v>201</v>
      </c>
      <c r="E9" s="575" t="s">
        <v>190</v>
      </c>
      <c r="F9" s="576"/>
      <c r="G9" s="576"/>
      <c r="H9" s="576"/>
      <c r="I9" s="576"/>
      <c r="J9" s="576"/>
      <c r="K9" s="576"/>
      <c r="L9" s="576"/>
      <c r="M9" s="576"/>
      <c r="N9" s="576"/>
      <c r="O9" s="577"/>
      <c r="P9" s="297"/>
      <c r="Q9" s="297"/>
    </row>
    <row r="10" spans="2:15" ht="33.75" customHeight="1">
      <c r="B10" s="329" t="str">
        <f>IF(H10="()　","データなし","")</f>
        <v>データなし</v>
      </c>
      <c r="D10" s="303" t="s">
        <v>191</v>
      </c>
      <c r="E10" s="627" t="s">
        <v>291</v>
      </c>
      <c r="F10" s="628"/>
      <c r="G10" s="629"/>
      <c r="H10" s="630" t="str">
        <f>"("&amp;VLOOKUP(B6,'申込入力シート'!$B$47:$T$66,6,FALSE)&amp;")　"&amp;VLOOKUP(B6,'申込入力シート'!$B$47:$T$66,7,FALSE)</f>
        <v>()　</v>
      </c>
      <c r="I10" s="630"/>
      <c r="J10" s="630"/>
      <c r="K10" s="630"/>
      <c r="L10" s="630"/>
      <c r="M10" s="630"/>
      <c r="N10" s="630"/>
      <c r="O10" s="631"/>
    </row>
    <row r="11" spans="4:15" ht="15.75" customHeight="1">
      <c r="D11" s="553" t="s">
        <v>202</v>
      </c>
      <c r="E11" s="632">
        <f>VLOOKUP(B6,'申込入力シート'!$B$47:$T$66,2,FALSE)</f>
        <v>0</v>
      </c>
      <c r="F11" s="633"/>
      <c r="G11" s="634"/>
      <c r="H11" s="304" t="s">
        <v>3</v>
      </c>
      <c r="I11" s="638">
        <f>VLOOKUP(B6,'申込入力シート'!$B$47:$T$66,5,FALSE)</f>
        <v>0</v>
      </c>
      <c r="J11" s="639"/>
      <c r="K11" s="639"/>
      <c r="L11" s="639"/>
      <c r="M11" s="640"/>
      <c r="N11" s="567" t="s">
        <v>196</v>
      </c>
      <c r="O11" s="641" t="str">
        <f>VLOOKUP(B6,'申込入力シート'!$B$47:$T$66,4,FALSE)&amp;"年"</f>
        <v>年</v>
      </c>
    </row>
    <row r="12" spans="4:16" ht="37.5" customHeight="1">
      <c r="D12" s="554"/>
      <c r="E12" s="635"/>
      <c r="F12" s="636"/>
      <c r="G12" s="637"/>
      <c r="H12" s="305" t="s">
        <v>9</v>
      </c>
      <c r="I12" s="643">
        <f>VLOOKUP(B6,'申込入力シート'!$B$47:$T$66,3,FALSE)</f>
        <v>0</v>
      </c>
      <c r="J12" s="644"/>
      <c r="K12" s="644"/>
      <c r="L12" s="644"/>
      <c r="M12" s="645"/>
      <c r="N12" s="568"/>
      <c r="O12" s="642"/>
      <c r="P12" s="296"/>
    </row>
    <row r="13" spans="4:15" ht="13.5">
      <c r="D13" s="609" t="s">
        <v>193</v>
      </c>
      <c r="E13" s="603" t="s">
        <v>197</v>
      </c>
      <c r="F13" s="610"/>
      <c r="G13" s="611"/>
      <c r="H13" s="603" t="s">
        <v>198</v>
      </c>
      <c r="I13" s="604"/>
      <c r="J13" s="604"/>
      <c r="K13" s="604"/>
      <c r="L13" s="604"/>
      <c r="M13" s="604"/>
      <c r="N13" s="604"/>
      <c r="O13" s="605"/>
    </row>
    <row r="14" spans="4:15" ht="33.75" customHeight="1">
      <c r="D14" s="554"/>
      <c r="E14" s="646">
        <f>'学校情報入力シート'!$D$4</f>
        <v>0</v>
      </c>
      <c r="F14" s="647"/>
      <c r="G14" s="648"/>
      <c r="H14" s="649" t="str">
        <f>'学校情報入力シート'!$D$5&amp;"　"&amp;'学校情報入力シート'!$D$6</f>
        <v>　</v>
      </c>
      <c r="I14" s="650"/>
      <c r="J14" s="650"/>
      <c r="K14" s="650"/>
      <c r="L14" s="650"/>
      <c r="M14" s="650"/>
      <c r="N14" s="650"/>
      <c r="O14" s="651"/>
    </row>
    <row r="15" spans="4:15" ht="13.5">
      <c r="D15" s="553" t="s">
        <v>203</v>
      </c>
      <c r="E15" s="598" t="s">
        <v>209</v>
      </c>
      <c r="F15" s="598"/>
      <c r="G15" s="599"/>
      <c r="H15" s="598" t="s">
        <v>204</v>
      </c>
      <c r="I15" s="599"/>
      <c r="J15" s="599"/>
      <c r="K15" s="599"/>
      <c r="L15" s="599"/>
      <c r="M15" s="598" t="s">
        <v>199</v>
      </c>
      <c r="N15" s="599"/>
      <c r="O15" s="600"/>
    </row>
    <row r="16" spans="4:15" ht="33.75" customHeight="1" thickBot="1">
      <c r="D16" s="593"/>
      <c r="E16" s="652">
        <f>VLOOKUP(B6,'申込入力シート'!$B$47:$T$66,8,FALSE)</f>
        <v>0</v>
      </c>
      <c r="F16" s="652"/>
      <c r="G16" s="653"/>
      <c r="H16" s="654" t="str">
        <f>VLOOKUP(B6,'申込入力シート'!$B$47:$T$66,9,FALSE)&amp;" "&amp;VLOOKUP(B6,'申込入力シート'!$B$47:$T$66,10,FALSE)</f>
        <v> </v>
      </c>
      <c r="I16" s="655"/>
      <c r="J16" s="655"/>
      <c r="K16" s="655"/>
      <c r="L16" s="656"/>
      <c r="M16" s="654" t="str">
        <f>VLOOKUP(B6,'申込入力シート'!$B$47:$T$66,11,FALSE)&amp;" "&amp;VLOOKUP(B6,'申込入力シート'!$B$47:$T$66,12,FALSE)</f>
        <v> </v>
      </c>
      <c r="N16" s="655"/>
      <c r="O16" s="657"/>
    </row>
    <row r="17" spans="4:15" ht="19.5" customHeight="1">
      <c r="D17" s="593"/>
      <c r="E17" s="306" t="s">
        <v>214</v>
      </c>
      <c r="F17" s="302"/>
      <c r="G17" s="162"/>
      <c r="H17" s="299"/>
      <c r="I17" s="163"/>
      <c r="J17" s="163"/>
      <c r="K17" s="163"/>
      <c r="L17" s="163"/>
      <c r="M17" s="299"/>
      <c r="N17" s="163"/>
      <c r="O17" s="76"/>
    </row>
    <row r="18" spans="4:15" ht="18" customHeight="1">
      <c r="D18" s="593"/>
      <c r="E18" s="587" t="s">
        <v>208</v>
      </c>
      <c r="F18" s="308" t="s">
        <v>4</v>
      </c>
      <c r="G18" s="658"/>
      <c r="H18" s="659"/>
      <c r="I18" s="573" t="s">
        <v>206</v>
      </c>
      <c r="J18" s="573"/>
      <c r="K18" s="660"/>
      <c r="L18" s="661"/>
      <c r="M18" s="661"/>
      <c r="N18" s="661"/>
      <c r="O18" s="662"/>
    </row>
    <row r="19" spans="4:15" ht="18" customHeight="1">
      <c r="D19" s="593"/>
      <c r="E19" s="588"/>
      <c r="F19" s="307" t="s">
        <v>245</v>
      </c>
      <c r="G19" s="663"/>
      <c r="H19" s="664"/>
      <c r="I19" s="574" t="s">
        <v>207</v>
      </c>
      <c r="J19" s="574"/>
      <c r="K19" s="665"/>
      <c r="L19" s="666"/>
      <c r="M19" s="666"/>
      <c r="N19" s="666"/>
      <c r="O19" s="390" t="s">
        <v>244</v>
      </c>
    </row>
    <row r="20" spans="4:15" ht="18" customHeight="1">
      <c r="D20" s="593"/>
      <c r="E20" s="587" t="s">
        <v>205</v>
      </c>
      <c r="F20" s="308" t="s">
        <v>4</v>
      </c>
      <c r="G20" s="658"/>
      <c r="H20" s="659"/>
      <c r="I20" s="573" t="s">
        <v>206</v>
      </c>
      <c r="J20" s="573"/>
      <c r="K20" s="660"/>
      <c r="L20" s="661"/>
      <c r="M20" s="661"/>
      <c r="N20" s="661"/>
      <c r="O20" s="662"/>
    </row>
    <row r="21" spans="4:15" ht="18" customHeight="1" thickBot="1">
      <c r="D21" s="594"/>
      <c r="E21" s="589"/>
      <c r="F21" s="309" t="s">
        <v>245</v>
      </c>
      <c r="G21" s="667"/>
      <c r="H21" s="668"/>
      <c r="I21" s="612" t="s">
        <v>207</v>
      </c>
      <c r="J21" s="612"/>
      <c r="K21" s="669"/>
      <c r="L21" s="670"/>
      <c r="M21" s="670"/>
      <c r="N21" s="670"/>
      <c r="O21" s="391" t="s">
        <v>244</v>
      </c>
    </row>
    <row r="22" spans="4:15" ht="19.5" customHeight="1">
      <c r="D22" s="298"/>
      <c r="E22" s="299"/>
      <c r="F22" s="299"/>
      <c r="G22" s="311" t="s">
        <v>252</v>
      </c>
      <c r="H22" s="299"/>
      <c r="I22" s="299"/>
      <c r="J22" s="296"/>
      <c r="K22" s="300"/>
      <c r="L22" s="300"/>
      <c r="M22" s="300"/>
      <c r="N22" s="602" t="s">
        <v>194</v>
      </c>
      <c r="O22" s="602"/>
    </row>
    <row r="23" spans="4:15" ht="104.25" customHeight="1">
      <c r="D23" s="298"/>
      <c r="E23" s="299"/>
      <c r="F23" s="299"/>
      <c r="G23" s="299"/>
      <c r="H23" s="299"/>
      <c r="I23" s="299"/>
      <c r="J23" s="296"/>
      <c r="K23" s="300"/>
      <c r="L23" s="300"/>
      <c r="M23" s="300"/>
      <c r="N23" s="299"/>
      <c r="O23" s="299"/>
    </row>
    <row r="24" spans="2:15" ht="21" customHeight="1">
      <c r="B24" s="330">
        <v>1</v>
      </c>
      <c r="D24" s="601" t="s">
        <v>200</v>
      </c>
      <c r="E24" s="602"/>
      <c r="F24" s="602"/>
      <c r="G24" s="602"/>
      <c r="K24" s="289" t="s">
        <v>188</v>
      </c>
      <c r="L24" s="290"/>
      <c r="M24" s="291"/>
      <c r="N24" s="292"/>
      <c r="O24" s="288"/>
    </row>
    <row r="25" spans="2:15" ht="21" customHeight="1">
      <c r="B25" s="324" t="s">
        <v>246</v>
      </c>
      <c r="L25" s="293"/>
      <c r="M25" s="294"/>
      <c r="N25" s="295" t="s">
        <v>189</v>
      </c>
      <c r="O25" s="310" t="s">
        <v>210</v>
      </c>
    </row>
    <row r="26" spans="15:16" ht="6" customHeight="1" thickBot="1">
      <c r="O26" s="291"/>
      <c r="P26" s="296"/>
    </row>
    <row r="27" spans="4:17" ht="22.5">
      <c r="D27" s="328" t="s">
        <v>201</v>
      </c>
      <c r="E27" s="575" t="s">
        <v>190</v>
      </c>
      <c r="F27" s="576"/>
      <c r="G27" s="576"/>
      <c r="H27" s="576"/>
      <c r="I27" s="576"/>
      <c r="J27" s="576"/>
      <c r="K27" s="576"/>
      <c r="L27" s="576"/>
      <c r="M27" s="576"/>
      <c r="N27" s="576"/>
      <c r="O27" s="577"/>
      <c r="P27" s="297"/>
      <c r="Q27" s="297"/>
    </row>
    <row r="28" spans="2:15" ht="33.75" customHeight="1">
      <c r="B28" s="329" t="str">
        <f>IF(H28="()　","データなし","")</f>
        <v>データなし</v>
      </c>
      <c r="D28" s="303" t="s">
        <v>191</v>
      </c>
      <c r="E28" s="627" t="s">
        <v>291</v>
      </c>
      <c r="F28" s="628"/>
      <c r="G28" s="629"/>
      <c r="H28" s="630" t="str">
        <f>"("&amp;VLOOKUP(B24,'申込入力シート'!$B$47:$T$66,13,FALSE)&amp;")　"&amp;VLOOKUP(B24,'申込入力シート'!$B$47:$T$66,14,FALSE)</f>
        <v>()　</v>
      </c>
      <c r="I28" s="630"/>
      <c r="J28" s="630"/>
      <c r="K28" s="630"/>
      <c r="L28" s="630"/>
      <c r="M28" s="630"/>
      <c r="N28" s="630"/>
      <c r="O28" s="631"/>
    </row>
    <row r="29" spans="4:15" ht="15.75" customHeight="1">
      <c r="D29" s="553" t="s">
        <v>202</v>
      </c>
      <c r="E29" s="632">
        <f>VLOOKUP(B24,'申込入力シート'!$B$47:$T$66,2,FALSE)</f>
        <v>0</v>
      </c>
      <c r="F29" s="633"/>
      <c r="G29" s="634"/>
      <c r="H29" s="304" t="s">
        <v>292</v>
      </c>
      <c r="I29" s="638">
        <f>VLOOKUP(B24,'申込入力シート'!$B$47:$T$66,5,FALSE)</f>
        <v>0</v>
      </c>
      <c r="J29" s="639"/>
      <c r="K29" s="639"/>
      <c r="L29" s="639"/>
      <c r="M29" s="640"/>
      <c r="N29" s="567" t="s">
        <v>196</v>
      </c>
      <c r="O29" s="641" t="str">
        <f>VLOOKUP(B24,'申込入力シート'!$B$47:$T$66,4,FALSE)&amp;"年"</f>
        <v>年</v>
      </c>
    </row>
    <row r="30" spans="4:16" ht="37.5" customHeight="1">
      <c r="D30" s="554"/>
      <c r="E30" s="635"/>
      <c r="F30" s="636"/>
      <c r="G30" s="637"/>
      <c r="H30" s="305" t="s">
        <v>9</v>
      </c>
      <c r="I30" s="643">
        <f>VLOOKUP(B24,'申込入力シート'!$B$47:$T$66,3,FALSE)</f>
        <v>0</v>
      </c>
      <c r="J30" s="644"/>
      <c r="K30" s="644"/>
      <c r="L30" s="644"/>
      <c r="M30" s="645"/>
      <c r="N30" s="568"/>
      <c r="O30" s="642"/>
      <c r="P30" s="296"/>
    </row>
    <row r="31" spans="4:15" ht="13.5">
      <c r="D31" s="609" t="s">
        <v>193</v>
      </c>
      <c r="E31" s="603" t="s">
        <v>197</v>
      </c>
      <c r="F31" s="610"/>
      <c r="G31" s="611"/>
      <c r="H31" s="603" t="s">
        <v>198</v>
      </c>
      <c r="I31" s="604"/>
      <c r="J31" s="604"/>
      <c r="K31" s="604"/>
      <c r="L31" s="604"/>
      <c r="M31" s="604"/>
      <c r="N31" s="604"/>
      <c r="O31" s="605"/>
    </row>
    <row r="32" spans="4:15" ht="33.75" customHeight="1">
      <c r="D32" s="554"/>
      <c r="E32" s="646">
        <f>'学校情報入力シート'!$D$4</f>
        <v>0</v>
      </c>
      <c r="F32" s="647"/>
      <c r="G32" s="648"/>
      <c r="H32" s="649" t="str">
        <f>'学校情報入力シート'!$D$5&amp;"　"&amp;'学校情報入力シート'!$D$6</f>
        <v>　</v>
      </c>
      <c r="I32" s="650"/>
      <c r="J32" s="650"/>
      <c r="K32" s="650"/>
      <c r="L32" s="650"/>
      <c r="M32" s="650"/>
      <c r="N32" s="650"/>
      <c r="O32" s="651"/>
    </row>
    <row r="33" spans="4:15" ht="13.5" customHeight="1">
      <c r="D33" s="553" t="s">
        <v>203</v>
      </c>
      <c r="E33" s="598" t="s">
        <v>209</v>
      </c>
      <c r="F33" s="598"/>
      <c r="G33" s="599"/>
      <c r="H33" s="598" t="s">
        <v>204</v>
      </c>
      <c r="I33" s="599"/>
      <c r="J33" s="599"/>
      <c r="K33" s="599"/>
      <c r="L33" s="599"/>
      <c r="M33" s="598" t="s">
        <v>199</v>
      </c>
      <c r="N33" s="599"/>
      <c r="O33" s="600"/>
    </row>
    <row r="34" spans="4:15" ht="33.75" customHeight="1" thickBot="1">
      <c r="D34" s="593"/>
      <c r="E34" s="652">
        <f>VLOOKUP(B24,'申込入力シート'!$B$47:$T$66,15,FALSE)</f>
        <v>0</v>
      </c>
      <c r="F34" s="652"/>
      <c r="G34" s="653"/>
      <c r="H34" s="654" t="str">
        <f>VLOOKUP(B24,'申込入力シート'!$B$47:$T$66,16,FALSE)&amp;" "&amp;VLOOKUP(B24,'申込入力シート'!$B$47:$T$66,17,FALSE)</f>
        <v> </v>
      </c>
      <c r="I34" s="655"/>
      <c r="J34" s="655"/>
      <c r="K34" s="655"/>
      <c r="L34" s="656"/>
      <c r="M34" s="654" t="str">
        <f>VLOOKUP(B24,'申込入力シート'!$B$47:$T$66,18,FALSE)&amp;" "&amp;VLOOKUP(B24,'申込入力シート'!$B$47:$T$66,19,FALSE)</f>
        <v> </v>
      </c>
      <c r="N34" s="655"/>
      <c r="O34" s="657"/>
    </row>
    <row r="35" spans="4:15" ht="19.5" customHeight="1">
      <c r="D35" s="593"/>
      <c r="E35" s="306" t="s">
        <v>214</v>
      </c>
      <c r="F35" s="302"/>
      <c r="G35" s="162"/>
      <c r="H35" s="299"/>
      <c r="I35" s="163"/>
      <c r="J35" s="163"/>
      <c r="K35" s="163"/>
      <c r="L35" s="163"/>
      <c r="M35" s="299"/>
      <c r="N35" s="163"/>
      <c r="O35" s="76"/>
    </row>
    <row r="36" spans="4:15" ht="18" customHeight="1">
      <c r="D36" s="593"/>
      <c r="E36" s="587" t="s">
        <v>208</v>
      </c>
      <c r="F36" s="308" t="s">
        <v>4</v>
      </c>
      <c r="G36" s="658"/>
      <c r="H36" s="659"/>
      <c r="I36" s="573" t="s">
        <v>206</v>
      </c>
      <c r="J36" s="573"/>
      <c r="K36" s="660"/>
      <c r="L36" s="661"/>
      <c r="M36" s="661"/>
      <c r="N36" s="661"/>
      <c r="O36" s="662"/>
    </row>
    <row r="37" spans="4:15" ht="18" customHeight="1">
      <c r="D37" s="593"/>
      <c r="E37" s="588"/>
      <c r="F37" s="307" t="s">
        <v>6</v>
      </c>
      <c r="G37" s="663"/>
      <c r="H37" s="664"/>
      <c r="I37" s="574" t="s">
        <v>207</v>
      </c>
      <c r="J37" s="574"/>
      <c r="K37" s="665"/>
      <c r="L37" s="666"/>
      <c r="M37" s="666"/>
      <c r="N37" s="666"/>
      <c r="O37" s="390" t="s">
        <v>244</v>
      </c>
    </row>
    <row r="38" spans="4:15" ht="18" customHeight="1">
      <c r="D38" s="593"/>
      <c r="E38" s="587" t="s">
        <v>205</v>
      </c>
      <c r="F38" s="308" t="s">
        <v>4</v>
      </c>
      <c r="G38" s="658"/>
      <c r="H38" s="659"/>
      <c r="I38" s="573" t="s">
        <v>206</v>
      </c>
      <c r="J38" s="573"/>
      <c r="K38" s="660"/>
      <c r="L38" s="661"/>
      <c r="M38" s="661"/>
      <c r="N38" s="661"/>
      <c r="O38" s="662"/>
    </row>
    <row r="39" spans="4:15" ht="18" customHeight="1" thickBot="1">
      <c r="D39" s="594"/>
      <c r="E39" s="589"/>
      <c r="F39" s="309" t="s">
        <v>6</v>
      </c>
      <c r="G39" s="667"/>
      <c r="H39" s="668"/>
      <c r="I39" s="612" t="s">
        <v>207</v>
      </c>
      <c r="J39" s="612"/>
      <c r="K39" s="669"/>
      <c r="L39" s="670"/>
      <c r="M39" s="670"/>
      <c r="N39" s="670"/>
      <c r="O39" s="391" t="s">
        <v>244</v>
      </c>
    </row>
    <row r="40" spans="4:15" ht="19.5" customHeight="1">
      <c r="D40" s="298"/>
      <c r="E40" s="299"/>
      <c r="F40" s="299"/>
      <c r="G40" s="311" t="s">
        <v>249</v>
      </c>
      <c r="H40" s="299"/>
      <c r="I40" s="299"/>
      <c r="J40" s="296"/>
      <c r="K40" s="300"/>
      <c r="L40" s="300"/>
      <c r="M40" s="300"/>
      <c r="N40" s="602" t="s">
        <v>194</v>
      </c>
      <c r="O40" s="602"/>
    </row>
    <row r="41" spans="2:15" ht="21" customHeight="1">
      <c r="B41" s="330">
        <v>2</v>
      </c>
      <c r="D41" s="601" t="s">
        <v>200</v>
      </c>
      <c r="E41" s="602"/>
      <c r="F41" s="602"/>
      <c r="G41" s="602"/>
      <c r="K41" s="289" t="s">
        <v>188</v>
      </c>
      <c r="L41" s="290"/>
      <c r="M41" s="291"/>
      <c r="N41" s="292"/>
      <c r="O41" s="288"/>
    </row>
    <row r="42" spans="2:15" ht="21" customHeight="1">
      <c r="B42" s="324" t="s">
        <v>247</v>
      </c>
      <c r="L42" s="293"/>
      <c r="M42" s="294"/>
      <c r="N42" s="295" t="s">
        <v>189</v>
      </c>
      <c r="O42" s="310" t="s">
        <v>210</v>
      </c>
    </row>
    <row r="43" spans="15:16" ht="6" customHeight="1" thickBot="1">
      <c r="O43" s="291"/>
      <c r="P43" s="296"/>
    </row>
    <row r="44" spans="4:17" ht="22.5">
      <c r="D44" s="328" t="s">
        <v>201</v>
      </c>
      <c r="E44" s="575" t="s">
        <v>190</v>
      </c>
      <c r="F44" s="576"/>
      <c r="G44" s="576"/>
      <c r="H44" s="576"/>
      <c r="I44" s="576"/>
      <c r="J44" s="576"/>
      <c r="K44" s="576"/>
      <c r="L44" s="576"/>
      <c r="M44" s="576"/>
      <c r="N44" s="576"/>
      <c r="O44" s="577"/>
      <c r="P44" s="297"/>
      <c r="Q44" s="297"/>
    </row>
    <row r="45" spans="2:15" ht="33.75" customHeight="1">
      <c r="B45" s="329" t="str">
        <f>IF(H45="()　","データなし","")</f>
        <v>データなし</v>
      </c>
      <c r="D45" s="303" t="s">
        <v>191</v>
      </c>
      <c r="E45" s="627" t="s">
        <v>291</v>
      </c>
      <c r="F45" s="628"/>
      <c r="G45" s="629"/>
      <c r="H45" s="630" t="str">
        <f>"("&amp;VLOOKUP(B41,'申込入力シート'!$B$47:$T$66,6,FALSE)&amp;")　"&amp;VLOOKUP(B41,'申込入力シート'!$B$47:$T$66,7,FALSE)</f>
        <v>()　</v>
      </c>
      <c r="I45" s="630"/>
      <c r="J45" s="630"/>
      <c r="K45" s="630"/>
      <c r="L45" s="630"/>
      <c r="M45" s="630"/>
      <c r="N45" s="630"/>
      <c r="O45" s="631"/>
    </row>
    <row r="46" spans="4:15" ht="15.75" customHeight="1">
      <c r="D46" s="553" t="s">
        <v>202</v>
      </c>
      <c r="E46" s="632">
        <f>VLOOKUP(B41,'申込入力シート'!$B$47:$T$66,2,FALSE)</f>
        <v>0</v>
      </c>
      <c r="F46" s="633"/>
      <c r="G46" s="634"/>
      <c r="H46" s="304" t="s">
        <v>3</v>
      </c>
      <c r="I46" s="638">
        <f>VLOOKUP(B41,'申込入力シート'!$B$47:$T$66,5,FALSE)</f>
        <v>0</v>
      </c>
      <c r="J46" s="639"/>
      <c r="K46" s="639"/>
      <c r="L46" s="639"/>
      <c r="M46" s="640"/>
      <c r="N46" s="567" t="s">
        <v>196</v>
      </c>
      <c r="O46" s="641" t="str">
        <f>VLOOKUP(B41,'申込入力シート'!$B$47:$T$66,4,FALSE)&amp;"年"</f>
        <v>年</v>
      </c>
    </row>
    <row r="47" spans="4:16" ht="37.5" customHeight="1">
      <c r="D47" s="554"/>
      <c r="E47" s="635"/>
      <c r="F47" s="636"/>
      <c r="G47" s="637"/>
      <c r="H47" s="305" t="s">
        <v>9</v>
      </c>
      <c r="I47" s="643">
        <f>VLOOKUP(B41,'申込入力シート'!$B$47:$T$66,3,FALSE)</f>
        <v>0</v>
      </c>
      <c r="J47" s="644"/>
      <c r="K47" s="644"/>
      <c r="L47" s="644"/>
      <c r="M47" s="645"/>
      <c r="N47" s="568"/>
      <c r="O47" s="642"/>
      <c r="P47" s="296"/>
    </row>
    <row r="48" spans="4:15" ht="13.5">
      <c r="D48" s="609" t="s">
        <v>193</v>
      </c>
      <c r="E48" s="603" t="s">
        <v>197</v>
      </c>
      <c r="F48" s="610"/>
      <c r="G48" s="611"/>
      <c r="H48" s="603" t="s">
        <v>198</v>
      </c>
      <c r="I48" s="604"/>
      <c r="J48" s="604"/>
      <c r="K48" s="604"/>
      <c r="L48" s="604"/>
      <c r="M48" s="604"/>
      <c r="N48" s="604"/>
      <c r="O48" s="605"/>
    </row>
    <row r="49" spans="4:15" ht="33.75" customHeight="1">
      <c r="D49" s="554"/>
      <c r="E49" s="646">
        <f>'学校情報入力シート'!$D$4</f>
        <v>0</v>
      </c>
      <c r="F49" s="647"/>
      <c r="G49" s="648"/>
      <c r="H49" s="649" t="str">
        <f>'学校情報入力シート'!$D$5&amp;"　"&amp;'学校情報入力シート'!$D$6</f>
        <v>　</v>
      </c>
      <c r="I49" s="650"/>
      <c r="J49" s="650"/>
      <c r="K49" s="650"/>
      <c r="L49" s="650"/>
      <c r="M49" s="650"/>
      <c r="N49" s="650"/>
      <c r="O49" s="651"/>
    </row>
    <row r="50" spans="4:15" ht="13.5" customHeight="1">
      <c r="D50" s="553" t="s">
        <v>203</v>
      </c>
      <c r="E50" s="598" t="s">
        <v>209</v>
      </c>
      <c r="F50" s="598"/>
      <c r="G50" s="599"/>
      <c r="H50" s="598" t="s">
        <v>204</v>
      </c>
      <c r="I50" s="599"/>
      <c r="J50" s="599"/>
      <c r="K50" s="599"/>
      <c r="L50" s="599"/>
      <c r="M50" s="598" t="s">
        <v>199</v>
      </c>
      <c r="N50" s="599"/>
      <c r="O50" s="600"/>
    </row>
    <row r="51" spans="4:15" ht="33.75" customHeight="1" thickBot="1">
      <c r="D51" s="593"/>
      <c r="E51" s="652">
        <f>VLOOKUP(B41,'申込入力シート'!$B$47:$T$66,8,FALSE)</f>
        <v>0</v>
      </c>
      <c r="F51" s="652"/>
      <c r="G51" s="653"/>
      <c r="H51" s="654" t="str">
        <f>VLOOKUP(B41,'申込入力シート'!$B$47:$T$66,9,FALSE)&amp;" "&amp;VLOOKUP(B41,'申込入力シート'!$B$47:$T$66,10,FALSE)</f>
        <v> </v>
      </c>
      <c r="I51" s="655"/>
      <c r="J51" s="655"/>
      <c r="K51" s="655"/>
      <c r="L51" s="656"/>
      <c r="M51" s="654" t="str">
        <f>VLOOKUP(B41,'申込入力シート'!$B$47:$T$66,11,FALSE)&amp;" "&amp;VLOOKUP(B41,'申込入力シート'!$B$47:$T$66,12,FALSE)</f>
        <v> </v>
      </c>
      <c r="N51" s="655"/>
      <c r="O51" s="657"/>
    </row>
    <row r="52" spans="4:15" ht="19.5" customHeight="1">
      <c r="D52" s="593"/>
      <c r="E52" s="306" t="s">
        <v>214</v>
      </c>
      <c r="F52" s="302"/>
      <c r="G52" s="162"/>
      <c r="H52" s="299"/>
      <c r="I52" s="163"/>
      <c r="J52" s="163"/>
      <c r="K52" s="163"/>
      <c r="L52" s="163"/>
      <c r="M52" s="299"/>
      <c r="N52" s="163"/>
      <c r="O52" s="76"/>
    </row>
    <row r="53" spans="4:15" ht="18" customHeight="1">
      <c r="D53" s="593"/>
      <c r="E53" s="587" t="s">
        <v>208</v>
      </c>
      <c r="F53" s="308" t="s">
        <v>4</v>
      </c>
      <c r="G53" s="658"/>
      <c r="H53" s="659"/>
      <c r="I53" s="573" t="s">
        <v>206</v>
      </c>
      <c r="J53" s="573"/>
      <c r="K53" s="660"/>
      <c r="L53" s="661"/>
      <c r="M53" s="661"/>
      <c r="N53" s="661"/>
      <c r="O53" s="662"/>
    </row>
    <row r="54" spans="4:15" ht="18" customHeight="1">
      <c r="D54" s="593"/>
      <c r="E54" s="588"/>
      <c r="F54" s="307" t="s">
        <v>245</v>
      </c>
      <c r="G54" s="663"/>
      <c r="H54" s="664"/>
      <c r="I54" s="574" t="s">
        <v>207</v>
      </c>
      <c r="J54" s="574"/>
      <c r="K54" s="665"/>
      <c r="L54" s="666"/>
      <c r="M54" s="666"/>
      <c r="N54" s="666"/>
      <c r="O54" s="390" t="s">
        <v>244</v>
      </c>
    </row>
    <row r="55" spans="4:15" ht="18" customHeight="1">
      <c r="D55" s="593"/>
      <c r="E55" s="587" t="s">
        <v>205</v>
      </c>
      <c r="F55" s="308" t="s">
        <v>4</v>
      </c>
      <c r="G55" s="658"/>
      <c r="H55" s="659"/>
      <c r="I55" s="573" t="s">
        <v>206</v>
      </c>
      <c r="J55" s="573"/>
      <c r="K55" s="660"/>
      <c r="L55" s="661"/>
      <c r="M55" s="661"/>
      <c r="N55" s="661"/>
      <c r="O55" s="662"/>
    </row>
    <row r="56" spans="4:15" ht="18" customHeight="1" thickBot="1">
      <c r="D56" s="594"/>
      <c r="E56" s="589"/>
      <c r="F56" s="309" t="s">
        <v>245</v>
      </c>
      <c r="G56" s="667"/>
      <c r="H56" s="668"/>
      <c r="I56" s="612" t="s">
        <v>207</v>
      </c>
      <c r="J56" s="612"/>
      <c r="K56" s="669"/>
      <c r="L56" s="670"/>
      <c r="M56" s="670"/>
      <c r="N56" s="670"/>
      <c r="O56" s="391" t="s">
        <v>244</v>
      </c>
    </row>
    <row r="57" spans="4:15" ht="19.5" customHeight="1">
      <c r="D57" s="298"/>
      <c r="E57" s="299"/>
      <c r="F57" s="299"/>
      <c r="G57" s="311" t="s">
        <v>250</v>
      </c>
      <c r="H57" s="299"/>
      <c r="I57" s="299"/>
      <c r="J57" s="296"/>
      <c r="K57" s="300"/>
      <c r="L57" s="300"/>
      <c r="M57" s="300"/>
      <c r="N57" s="602" t="s">
        <v>194</v>
      </c>
      <c r="O57" s="602"/>
    </row>
    <row r="58" spans="4:15" ht="104.25" customHeight="1">
      <c r="D58" s="298"/>
      <c r="E58" s="299"/>
      <c r="F58" s="299"/>
      <c r="G58" s="299"/>
      <c r="H58" s="299"/>
      <c r="I58" s="299"/>
      <c r="J58" s="296"/>
      <c r="K58" s="300"/>
      <c r="L58" s="300"/>
      <c r="M58" s="300"/>
      <c r="N58" s="299"/>
      <c r="O58" s="299"/>
    </row>
    <row r="59" spans="2:15" ht="21" customHeight="1">
      <c r="B59" s="330">
        <v>2</v>
      </c>
      <c r="D59" s="601" t="s">
        <v>200</v>
      </c>
      <c r="E59" s="602"/>
      <c r="F59" s="602"/>
      <c r="G59" s="602"/>
      <c r="K59" s="289" t="s">
        <v>188</v>
      </c>
      <c r="L59" s="290"/>
      <c r="M59" s="291"/>
      <c r="N59" s="292"/>
      <c r="O59" s="288"/>
    </row>
    <row r="60" spans="2:15" ht="21" customHeight="1">
      <c r="B60" s="324" t="s">
        <v>246</v>
      </c>
      <c r="L60" s="293"/>
      <c r="M60" s="294"/>
      <c r="N60" s="295" t="s">
        <v>189</v>
      </c>
      <c r="O60" s="310" t="s">
        <v>210</v>
      </c>
    </row>
    <row r="61" spans="15:16" ht="6" customHeight="1" thickBot="1">
      <c r="O61" s="291"/>
      <c r="P61" s="296"/>
    </row>
    <row r="62" spans="4:17" ht="22.5">
      <c r="D62" s="328" t="s">
        <v>201</v>
      </c>
      <c r="E62" s="575" t="s">
        <v>190</v>
      </c>
      <c r="F62" s="576"/>
      <c r="G62" s="576"/>
      <c r="H62" s="576"/>
      <c r="I62" s="576"/>
      <c r="J62" s="576"/>
      <c r="K62" s="576"/>
      <c r="L62" s="576"/>
      <c r="M62" s="576"/>
      <c r="N62" s="576"/>
      <c r="O62" s="577"/>
      <c r="P62" s="297"/>
      <c r="Q62" s="297"/>
    </row>
    <row r="63" spans="2:15" ht="33.75" customHeight="1">
      <c r="B63" s="329" t="str">
        <f>IF(H63="()　","データなし","")</f>
        <v>データなし</v>
      </c>
      <c r="D63" s="303" t="s">
        <v>191</v>
      </c>
      <c r="E63" s="627" t="s">
        <v>291</v>
      </c>
      <c r="F63" s="628"/>
      <c r="G63" s="629"/>
      <c r="H63" s="630" t="str">
        <f>"("&amp;VLOOKUP(B59,'申込入力シート'!$B$47:$T$66,13,FALSE)&amp;")　"&amp;VLOOKUP(B59,'申込入力シート'!$B$47:$T$66,14,FALSE)</f>
        <v>()　</v>
      </c>
      <c r="I63" s="630"/>
      <c r="J63" s="630"/>
      <c r="K63" s="630"/>
      <c r="L63" s="630"/>
      <c r="M63" s="630"/>
      <c r="N63" s="630"/>
      <c r="O63" s="631"/>
    </row>
    <row r="64" spans="4:15" ht="15.75" customHeight="1">
      <c r="D64" s="553" t="s">
        <v>202</v>
      </c>
      <c r="E64" s="632">
        <f>VLOOKUP(B59,'申込入力シート'!$B$47:$T$66,2,FALSE)</f>
        <v>0</v>
      </c>
      <c r="F64" s="633"/>
      <c r="G64" s="634"/>
      <c r="H64" s="304" t="s">
        <v>3</v>
      </c>
      <c r="I64" s="638">
        <f>VLOOKUP(B59,'申込入力シート'!$B$47:$T$66,5,FALSE)</f>
        <v>0</v>
      </c>
      <c r="J64" s="639"/>
      <c r="K64" s="639"/>
      <c r="L64" s="639"/>
      <c r="M64" s="640"/>
      <c r="N64" s="567" t="s">
        <v>196</v>
      </c>
      <c r="O64" s="641" t="str">
        <f>VLOOKUP(B59,'申込入力シート'!$B$47:$T$66,4,FALSE)&amp;"年"</f>
        <v>年</v>
      </c>
    </row>
    <row r="65" spans="4:16" ht="37.5" customHeight="1">
      <c r="D65" s="554"/>
      <c r="E65" s="635"/>
      <c r="F65" s="636"/>
      <c r="G65" s="637"/>
      <c r="H65" s="305" t="s">
        <v>9</v>
      </c>
      <c r="I65" s="643">
        <f>VLOOKUP(B59,'申込入力シート'!$B$47:$T$66,3,FALSE)</f>
        <v>0</v>
      </c>
      <c r="J65" s="644"/>
      <c r="K65" s="644"/>
      <c r="L65" s="644"/>
      <c r="M65" s="645"/>
      <c r="N65" s="568"/>
      <c r="O65" s="642"/>
      <c r="P65" s="296"/>
    </row>
    <row r="66" spans="4:15" ht="13.5">
      <c r="D66" s="609" t="s">
        <v>193</v>
      </c>
      <c r="E66" s="603" t="s">
        <v>197</v>
      </c>
      <c r="F66" s="610"/>
      <c r="G66" s="611"/>
      <c r="H66" s="603" t="s">
        <v>198</v>
      </c>
      <c r="I66" s="604"/>
      <c r="J66" s="604"/>
      <c r="K66" s="604"/>
      <c r="L66" s="604"/>
      <c r="M66" s="604"/>
      <c r="N66" s="604"/>
      <c r="O66" s="605"/>
    </row>
    <row r="67" spans="4:15" ht="33.75" customHeight="1">
      <c r="D67" s="554"/>
      <c r="E67" s="646">
        <f>'学校情報入力シート'!$D$4</f>
        <v>0</v>
      </c>
      <c r="F67" s="647"/>
      <c r="G67" s="648"/>
      <c r="H67" s="649" t="str">
        <f>'学校情報入力シート'!$D$5&amp;"　"&amp;'学校情報入力シート'!$D$6</f>
        <v>　</v>
      </c>
      <c r="I67" s="650"/>
      <c r="J67" s="650"/>
      <c r="K67" s="650"/>
      <c r="L67" s="650"/>
      <c r="M67" s="650"/>
      <c r="N67" s="650"/>
      <c r="O67" s="651"/>
    </row>
    <row r="68" spans="4:15" ht="13.5" customHeight="1">
      <c r="D68" s="553" t="s">
        <v>203</v>
      </c>
      <c r="E68" s="598" t="s">
        <v>209</v>
      </c>
      <c r="F68" s="598"/>
      <c r="G68" s="599"/>
      <c r="H68" s="598" t="s">
        <v>204</v>
      </c>
      <c r="I68" s="599"/>
      <c r="J68" s="599"/>
      <c r="K68" s="599"/>
      <c r="L68" s="599"/>
      <c r="M68" s="598" t="s">
        <v>199</v>
      </c>
      <c r="N68" s="599"/>
      <c r="O68" s="600"/>
    </row>
    <row r="69" spans="4:15" ht="33.75" customHeight="1" thickBot="1">
      <c r="D69" s="593"/>
      <c r="E69" s="652">
        <f>VLOOKUP(B59,'申込入力シート'!$B$47:$T$66,15,FALSE)</f>
        <v>0</v>
      </c>
      <c r="F69" s="652"/>
      <c r="G69" s="653"/>
      <c r="H69" s="654" t="str">
        <f>VLOOKUP(B59,'申込入力シート'!$B$47:$T$66,16,FALSE)&amp;" "&amp;VLOOKUP(B59,'申込入力シート'!$B$47:$T$66,17,FALSE)</f>
        <v> </v>
      </c>
      <c r="I69" s="655"/>
      <c r="J69" s="655"/>
      <c r="K69" s="655"/>
      <c r="L69" s="656"/>
      <c r="M69" s="654" t="str">
        <f>VLOOKUP(B59,'申込入力シート'!$B$47:$T$66,18,FALSE)&amp;" "&amp;VLOOKUP(B59,'申込入力シート'!$B$47:$T$66,19,FALSE)</f>
        <v> </v>
      </c>
      <c r="N69" s="655"/>
      <c r="O69" s="657"/>
    </row>
    <row r="70" spans="4:15" ht="19.5" customHeight="1">
      <c r="D70" s="593"/>
      <c r="E70" s="306" t="s">
        <v>214</v>
      </c>
      <c r="F70" s="302"/>
      <c r="G70" s="162"/>
      <c r="H70" s="299"/>
      <c r="I70" s="163"/>
      <c r="J70" s="163"/>
      <c r="K70" s="163"/>
      <c r="L70" s="163"/>
      <c r="M70" s="299"/>
      <c r="N70" s="163"/>
      <c r="O70" s="76"/>
    </row>
    <row r="71" spans="4:15" ht="18" customHeight="1">
      <c r="D71" s="593"/>
      <c r="E71" s="587" t="s">
        <v>208</v>
      </c>
      <c r="F71" s="308" t="s">
        <v>4</v>
      </c>
      <c r="G71" s="658"/>
      <c r="H71" s="659"/>
      <c r="I71" s="573" t="s">
        <v>206</v>
      </c>
      <c r="J71" s="573"/>
      <c r="K71" s="660"/>
      <c r="L71" s="661"/>
      <c r="M71" s="661"/>
      <c r="N71" s="661"/>
      <c r="O71" s="662"/>
    </row>
    <row r="72" spans="4:15" ht="18" customHeight="1">
      <c r="D72" s="593"/>
      <c r="E72" s="588"/>
      <c r="F72" s="307" t="s">
        <v>6</v>
      </c>
      <c r="G72" s="663"/>
      <c r="H72" s="664"/>
      <c r="I72" s="574" t="s">
        <v>207</v>
      </c>
      <c r="J72" s="574"/>
      <c r="K72" s="665"/>
      <c r="L72" s="666"/>
      <c r="M72" s="666"/>
      <c r="N72" s="666"/>
      <c r="O72" s="390" t="s">
        <v>244</v>
      </c>
    </row>
    <row r="73" spans="4:15" ht="18" customHeight="1">
      <c r="D73" s="593"/>
      <c r="E73" s="587" t="s">
        <v>205</v>
      </c>
      <c r="F73" s="308" t="s">
        <v>4</v>
      </c>
      <c r="G73" s="658"/>
      <c r="H73" s="659"/>
      <c r="I73" s="573" t="s">
        <v>206</v>
      </c>
      <c r="J73" s="573"/>
      <c r="K73" s="660"/>
      <c r="L73" s="661"/>
      <c r="M73" s="661"/>
      <c r="N73" s="661"/>
      <c r="O73" s="662"/>
    </row>
    <row r="74" spans="4:15" ht="18" customHeight="1" thickBot="1">
      <c r="D74" s="594"/>
      <c r="E74" s="589"/>
      <c r="F74" s="309" t="s">
        <v>6</v>
      </c>
      <c r="G74" s="667"/>
      <c r="H74" s="668"/>
      <c r="I74" s="612" t="s">
        <v>207</v>
      </c>
      <c r="J74" s="612"/>
      <c r="K74" s="669"/>
      <c r="L74" s="670"/>
      <c r="M74" s="670"/>
      <c r="N74" s="670"/>
      <c r="O74" s="391" t="s">
        <v>244</v>
      </c>
    </row>
    <row r="75" spans="4:15" ht="19.5" customHeight="1">
      <c r="D75" s="298"/>
      <c r="E75" s="299"/>
      <c r="F75" s="299"/>
      <c r="G75" s="311" t="s">
        <v>251</v>
      </c>
      <c r="H75" s="299"/>
      <c r="I75" s="299"/>
      <c r="J75" s="296"/>
      <c r="K75" s="300"/>
      <c r="L75" s="300"/>
      <c r="M75" s="300"/>
      <c r="N75" s="602" t="s">
        <v>194</v>
      </c>
      <c r="O75" s="602"/>
    </row>
    <row r="76" spans="2:15" ht="21" customHeight="1">
      <c r="B76" s="330">
        <v>3</v>
      </c>
      <c r="D76" s="601" t="s">
        <v>200</v>
      </c>
      <c r="E76" s="602"/>
      <c r="F76" s="602"/>
      <c r="G76" s="602"/>
      <c r="K76" s="289" t="s">
        <v>188</v>
      </c>
      <c r="L76" s="290"/>
      <c r="M76" s="291"/>
      <c r="N76" s="292"/>
      <c r="O76" s="288"/>
    </row>
    <row r="77" spans="2:15" ht="21" customHeight="1">
      <c r="B77" s="324" t="s">
        <v>248</v>
      </c>
      <c r="L77" s="293"/>
      <c r="M77" s="294"/>
      <c r="N77" s="295" t="s">
        <v>189</v>
      </c>
      <c r="O77" s="310" t="s">
        <v>210</v>
      </c>
    </row>
    <row r="78" spans="15:16" ht="6" customHeight="1" thickBot="1">
      <c r="O78" s="291"/>
      <c r="P78" s="296"/>
    </row>
    <row r="79" spans="4:17" ht="22.5">
      <c r="D79" s="328" t="s">
        <v>201</v>
      </c>
      <c r="E79" s="575" t="s">
        <v>190</v>
      </c>
      <c r="F79" s="576"/>
      <c r="G79" s="576"/>
      <c r="H79" s="576"/>
      <c r="I79" s="576"/>
      <c r="J79" s="576"/>
      <c r="K79" s="576"/>
      <c r="L79" s="576"/>
      <c r="M79" s="576"/>
      <c r="N79" s="576"/>
      <c r="O79" s="577"/>
      <c r="P79" s="297"/>
      <c r="Q79" s="297"/>
    </row>
    <row r="80" spans="2:15" ht="33.75" customHeight="1">
      <c r="B80" s="329" t="str">
        <f>IF(H80="()　","データなし","")</f>
        <v>データなし</v>
      </c>
      <c r="D80" s="303" t="s">
        <v>191</v>
      </c>
      <c r="E80" s="627" t="s">
        <v>291</v>
      </c>
      <c r="F80" s="628"/>
      <c r="G80" s="629"/>
      <c r="H80" s="630" t="str">
        <f>"("&amp;VLOOKUP(B76,'申込入力シート'!$B$47:$T$66,6,FALSE)&amp;")　"&amp;VLOOKUP(B76,'申込入力シート'!$B$47:$T$66,7,FALSE)</f>
        <v>()　</v>
      </c>
      <c r="I80" s="630"/>
      <c r="J80" s="630"/>
      <c r="K80" s="630"/>
      <c r="L80" s="630"/>
      <c r="M80" s="630"/>
      <c r="N80" s="630"/>
      <c r="O80" s="631"/>
    </row>
    <row r="81" spans="4:15" ht="15.75" customHeight="1">
      <c r="D81" s="553" t="s">
        <v>202</v>
      </c>
      <c r="E81" s="632">
        <f>VLOOKUP(B76,'申込入力シート'!$B$47:$T$66,2,FALSE)</f>
        <v>0</v>
      </c>
      <c r="F81" s="633"/>
      <c r="G81" s="634"/>
      <c r="H81" s="304" t="s">
        <v>292</v>
      </c>
      <c r="I81" s="638">
        <f>VLOOKUP(B76,'申込入力シート'!$B$47:$T$66,5,FALSE)</f>
        <v>0</v>
      </c>
      <c r="J81" s="639"/>
      <c r="K81" s="639"/>
      <c r="L81" s="639"/>
      <c r="M81" s="640"/>
      <c r="N81" s="567" t="s">
        <v>196</v>
      </c>
      <c r="O81" s="641" t="str">
        <f>VLOOKUP(B76,'申込入力シート'!$B$47:$T$66,4,FALSE)&amp;"年"</f>
        <v>年</v>
      </c>
    </row>
    <row r="82" spans="4:16" ht="37.5" customHeight="1">
      <c r="D82" s="554"/>
      <c r="E82" s="635"/>
      <c r="F82" s="636"/>
      <c r="G82" s="637"/>
      <c r="H82" s="305" t="s">
        <v>9</v>
      </c>
      <c r="I82" s="643">
        <f>VLOOKUP(B76,'申込入力シート'!$B$47:$T$66,3,FALSE)</f>
        <v>0</v>
      </c>
      <c r="J82" s="644"/>
      <c r="K82" s="644"/>
      <c r="L82" s="644"/>
      <c r="M82" s="645"/>
      <c r="N82" s="568"/>
      <c r="O82" s="642"/>
      <c r="P82" s="296"/>
    </row>
    <row r="83" spans="4:15" ht="13.5">
      <c r="D83" s="609" t="s">
        <v>193</v>
      </c>
      <c r="E83" s="603" t="s">
        <v>197</v>
      </c>
      <c r="F83" s="610"/>
      <c r="G83" s="611"/>
      <c r="H83" s="603" t="s">
        <v>198</v>
      </c>
      <c r="I83" s="604"/>
      <c r="J83" s="604"/>
      <c r="K83" s="604"/>
      <c r="L83" s="604"/>
      <c r="M83" s="604"/>
      <c r="N83" s="604"/>
      <c r="O83" s="605"/>
    </row>
    <row r="84" spans="4:15" ht="33.75" customHeight="1">
      <c r="D84" s="554"/>
      <c r="E84" s="646">
        <f>'学校情報入力シート'!$D$4</f>
        <v>0</v>
      </c>
      <c r="F84" s="647"/>
      <c r="G84" s="648"/>
      <c r="H84" s="649" t="str">
        <f>'学校情報入力シート'!$D$5&amp;"　"&amp;'学校情報入力シート'!$D$6</f>
        <v>　</v>
      </c>
      <c r="I84" s="650"/>
      <c r="J84" s="650"/>
      <c r="K84" s="650"/>
      <c r="L84" s="650"/>
      <c r="M84" s="650"/>
      <c r="N84" s="650"/>
      <c r="O84" s="651"/>
    </row>
    <row r="85" spans="4:15" ht="13.5" customHeight="1">
      <c r="D85" s="553" t="s">
        <v>203</v>
      </c>
      <c r="E85" s="598" t="s">
        <v>209</v>
      </c>
      <c r="F85" s="598"/>
      <c r="G85" s="599"/>
      <c r="H85" s="598" t="s">
        <v>204</v>
      </c>
      <c r="I85" s="599"/>
      <c r="J85" s="599"/>
      <c r="K85" s="599"/>
      <c r="L85" s="599"/>
      <c r="M85" s="598" t="s">
        <v>199</v>
      </c>
      <c r="N85" s="599"/>
      <c r="O85" s="600"/>
    </row>
    <row r="86" spans="4:15" ht="33.75" customHeight="1" thickBot="1">
      <c r="D86" s="593"/>
      <c r="E86" s="652">
        <f>VLOOKUP(B76,'申込入力シート'!$B$47:$T$66,8,FALSE)</f>
        <v>0</v>
      </c>
      <c r="F86" s="652"/>
      <c r="G86" s="653"/>
      <c r="H86" s="654" t="str">
        <f>VLOOKUP(B76,'申込入力シート'!$B$47:$T$66,9,FALSE)&amp;" "&amp;VLOOKUP(B76,'申込入力シート'!$B$47:$T$66,10,FALSE)</f>
        <v> </v>
      </c>
      <c r="I86" s="655"/>
      <c r="J86" s="655"/>
      <c r="K86" s="655"/>
      <c r="L86" s="656"/>
      <c r="M86" s="654" t="str">
        <f>VLOOKUP(B76,'申込入力シート'!$B$47:$T$66,11,FALSE)&amp;" "&amp;VLOOKUP(B76,'申込入力シート'!$B$47:$T$66,12,FALSE)</f>
        <v> </v>
      </c>
      <c r="N86" s="655"/>
      <c r="O86" s="657"/>
    </row>
    <row r="87" spans="4:15" ht="19.5" customHeight="1">
      <c r="D87" s="593"/>
      <c r="E87" s="306" t="s">
        <v>214</v>
      </c>
      <c r="F87" s="302"/>
      <c r="G87" s="162"/>
      <c r="H87" s="299"/>
      <c r="I87" s="163"/>
      <c r="J87" s="163"/>
      <c r="K87" s="163"/>
      <c r="L87" s="163"/>
      <c r="M87" s="299"/>
      <c r="N87" s="163"/>
      <c r="O87" s="76"/>
    </row>
    <row r="88" spans="4:15" ht="18" customHeight="1">
      <c r="D88" s="593"/>
      <c r="E88" s="587" t="s">
        <v>208</v>
      </c>
      <c r="F88" s="308" t="s">
        <v>4</v>
      </c>
      <c r="G88" s="658"/>
      <c r="H88" s="659"/>
      <c r="I88" s="573" t="s">
        <v>206</v>
      </c>
      <c r="J88" s="573"/>
      <c r="K88" s="660"/>
      <c r="L88" s="661"/>
      <c r="M88" s="661"/>
      <c r="N88" s="661"/>
      <c r="O88" s="662"/>
    </row>
    <row r="89" spans="4:15" ht="18" customHeight="1">
      <c r="D89" s="593"/>
      <c r="E89" s="588"/>
      <c r="F89" s="307" t="s">
        <v>245</v>
      </c>
      <c r="G89" s="663"/>
      <c r="H89" s="664"/>
      <c r="I89" s="574" t="s">
        <v>207</v>
      </c>
      <c r="J89" s="574"/>
      <c r="K89" s="665"/>
      <c r="L89" s="666"/>
      <c r="M89" s="666"/>
      <c r="N89" s="666"/>
      <c r="O89" s="390" t="s">
        <v>244</v>
      </c>
    </row>
    <row r="90" spans="4:15" ht="18" customHeight="1">
      <c r="D90" s="593"/>
      <c r="E90" s="587" t="s">
        <v>205</v>
      </c>
      <c r="F90" s="308" t="s">
        <v>4</v>
      </c>
      <c r="G90" s="658"/>
      <c r="H90" s="659"/>
      <c r="I90" s="573" t="s">
        <v>206</v>
      </c>
      <c r="J90" s="573"/>
      <c r="K90" s="660"/>
      <c r="L90" s="661"/>
      <c r="M90" s="661"/>
      <c r="N90" s="661"/>
      <c r="O90" s="662"/>
    </row>
    <row r="91" spans="4:15" ht="18" customHeight="1" thickBot="1">
      <c r="D91" s="594"/>
      <c r="E91" s="589"/>
      <c r="F91" s="309" t="s">
        <v>245</v>
      </c>
      <c r="G91" s="667"/>
      <c r="H91" s="668"/>
      <c r="I91" s="612" t="s">
        <v>207</v>
      </c>
      <c r="J91" s="612"/>
      <c r="K91" s="669"/>
      <c r="L91" s="670"/>
      <c r="M91" s="670"/>
      <c r="N91" s="670"/>
      <c r="O91" s="391" t="s">
        <v>244</v>
      </c>
    </row>
    <row r="92" spans="4:15" ht="19.5" customHeight="1">
      <c r="D92" s="298"/>
      <c r="E92" s="299"/>
      <c r="F92" s="299"/>
      <c r="G92" s="311" t="s">
        <v>253</v>
      </c>
      <c r="H92" s="299"/>
      <c r="I92" s="299"/>
      <c r="J92" s="296"/>
      <c r="K92" s="300"/>
      <c r="L92" s="300"/>
      <c r="M92" s="300"/>
      <c r="N92" s="602" t="s">
        <v>194</v>
      </c>
      <c r="O92" s="602"/>
    </row>
    <row r="93" spans="4:15" ht="104.25" customHeight="1">
      <c r="D93" s="298"/>
      <c r="E93" s="299"/>
      <c r="F93" s="299"/>
      <c r="G93" s="299"/>
      <c r="H93" s="299"/>
      <c r="I93" s="299"/>
      <c r="J93" s="296"/>
      <c r="K93" s="300"/>
      <c r="L93" s="300"/>
      <c r="M93" s="300"/>
      <c r="N93" s="299"/>
      <c r="O93" s="299"/>
    </row>
    <row r="94" spans="2:15" ht="21" customHeight="1">
      <c r="B94" s="330">
        <v>3</v>
      </c>
      <c r="D94" s="601" t="s">
        <v>200</v>
      </c>
      <c r="E94" s="602"/>
      <c r="F94" s="602"/>
      <c r="G94" s="602"/>
      <c r="K94" s="289" t="s">
        <v>188</v>
      </c>
      <c r="L94" s="290"/>
      <c r="M94" s="291"/>
      <c r="N94" s="292"/>
      <c r="O94" s="288"/>
    </row>
    <row r="95" spans="2:15" ht="21" customHeight="1">
      <c r="B95" s="324" t="s">
        <v>246</v>
      </c>
      <c r="L95" s="293"/>
      <c r="M95" s="294"/>
      <c r="N95" s="295" t="s">
        <v>189</v>
      </c>
      <c r="O95" s="310" t="s">
        <v>210</v>
      </c>
    </row>
    <row r="96" spans="15:16" ht="6" customHeight="1" thickBot="1">
      <c r="O96" s="291"/>
      <c r="P96" s="296"/>
    </row>
    <row r="97" spans="4:17" ht="22.5">
      <c r="D97" s="328" t="s">
        <v>201</v>
      </c>
      <c r="E97" s="575" t="s">
        <v>190</v>
      </c>
      <c r="F97" s="576"/>
      <c r="G97" s="576"/>
      <c r="H97" s="576"/>
      <c r="I97" s="576"/>
      <c r="J97" s="576"/>
      <c r="K97" s="576"/>
      <c r="L97" s="576"/>
      <c r="M97" s="576"/>
      <c r="N97" s="576"/>
      <c r="O97" s="577"/>
      <c r="P97" s="297"/>
      <c r="Q97" s="297"/>
    </row>
    <row r="98" spans="2:15" ht="33.75" customHeight="1">
      <c r="B98" s="329" t="str">
        <f>IF(H98="()　","データなし","")</f>
        <v>データなし</v>
      </c>
      <c r="D98" s="303" t="s">
        <v>191</v>
      </c>
      <c r="E98" s="627" t="s">
        <v>291</v>
      </c>
      <c r="F98" s="628"/>
      <c r="G98" s="629"/>
      <c r="H98" s="630" t="str">
        <f>"("&amp;VLOOKUP(B94,'申込入力シート'!$B$47:$T$66,13,FALSE)&amp;")　"&amp;VLOOKUP(B94,'申込入力シート'!$B$47:$T$66,14,FALSE)</f>
        <v>()　</v>
      </c>
      <c r="I98" s="630"/>
      <c r="J98" s="630"/>
      <c r="K98" s="630"/>
      <c r="L98" s="630"/>
      <c r="M98" s="630"/>
      <c r="N98" s="630"/>
      <c r="O98" s="631"/>
    </row>
    <row r="99" spans="4:15" ht="15.75" customHeight="1">
      <c r="D99" s="553" t="s">
        <v>202</v>
      </c>
      <c r="E99" s="632">
        <f>VLOOKUP(B94,'申込入力シート'!$B$47:$T$66,2,FALSE)</f>
        <v>0</v>
      </c>
      <c r="F99" s="633"/>
      <c r="G99" s="634"/>
      <c r="H99" s="304" t="s">
        <v>292</v>
      </c>
      <c r="I99" s="638">
        <f>VLOOKUP(B94,'申込入力シート'!$B$47:$T$66,5,FALSE)</f>
        <v>0</v>
      </c>
      <c r="J99" s="639"/>
      <c r="K99" s="639"/>
      <c r="L99" s="639"/>
      <c r="M99" s="640"/>
      <c r="N99" s="567" t="s">
        <v>196</v>
      </c>
      <c r="O99" s="641" t="str">
        <f>VLOOKUP(B94,'申込入力シート'!$B$47:$T$66,4,FALSE)&amp;"年"</f>
        <v>年</v>
      </c>
    </row>
    <row r="100" spans="4:16" ht="37.5" customHeight="1">
      <c r="D100" s="554"/>
      <c r="E100" s="635"/>
      <c r="F100" s="636"/>
      <c r="G100" s="637"/>
      <c r="H100" s="305" t="s">
        <v>9</v>
      </c>
      <c r="I100" s="643">
        <f>VLOOKUP(B94,'申込入力シート'!$B$47:$T$66,3,FALSE)</f>
        <v>0</v>
      </c>
      <c r="J100" s="644"/>
      <c r="K100" s="644"/>
      <c r="L100" s="644"/>
      <c r="M100" s="645"/>
      <c r="N100" s="568"/>
      <c r="O100" s="642"/>
      <c r="P100" s="296"/>
    </row>
    <row r="101" spans="4:15" ht="13.5">
      <c r="D101" s="609" t="s">
        <v>193</v>
      </c>
      <c r="E101" s="603" t="s">
        <v>197</v>
      </c>
      <c r="F101" s="610"/>
      <c r="G101" s="611"/>
      <c r="H101" s="603" t="s">
        <v>198</v>
      </c>
      <c r="I101" s="604"/>
      <c r="J101" s="604"/>
      <c r="K101" s="604"/>
      <c r="L101" s="604"/>
      <c r="M101" s="604"/>
      <c r="N101" s="604"/>
      <c r="O101" s="605"/>
    </row>
    <row r="102" spans="4:15" ht="33.75" customHeight="1">
      <c r="D102" s="554"/>
      <c r="E102" s="646">
        <f>'学校情報入力シート'!$D$4</f>
        <v>0</v>
      </c>
      <c r="F102" s="647"/>
      <c r="G102" s="648"/>
      <c r="H102" s="649" t="str">
        <f>'学校情報入力シート'!$D$5&amp;"　"&amp;'学校情報入力シート'!$D$6</f>
        <v>　</v>
      </c>
      <c r="I102" s="650"/>
      <c r="J102" s="650"/>
      <c r="K102" s="650"/>
      <c r="L102" s="650"/>
      <c r="M102" s="650"/>
      <c r="N102" s="650"/>
      <c r="O102" s="651"/>
    </row>
    <row r="103" spans="4:15" ht="13.5" customHeight="1">
      <c r="D103" s="553" t="s">
        <v>203</v>
      </c>
      <c r="E103" s="598" t="s">
        <v>209</v>
      </c>
      <c r="F103" s="598"/>
      <c r="G103" s="599"/>
      <c r="H103" s="598" t="s">
        <v>204</v>
      </c>
      <c r="I103" s="599"/>
      <c r="J103" s="599"/>
      <c r="K103" s="599"/>
      <c r="L103" s="599"/>
      <c r="M103" s="598" t="s">
        <v>199</v>
      </c>
      <c r="N103" s="599"/>
      <c r="O103" s="600"/>
    </row>
    <row r="104" spans="4:15" ht="33.75" customHeight="1" thickBot="1">
      <c r="D104" s="593"/>
      <c r="E104" s="652">
        <f>VLOOKUP(B94,'申込入力シート'!$B$47:$T$66,15,FALSE)</f>
        <v>0</v>
      </c>
      <c r="F104" s="652"/>
      <c r="G104" s="653"/>
      <c r="H104" s="654" t="str">
        <f>VLOOKUP(B94,'申込入力シート'!$B$47:$T$66,16,FALSE)&amp;" "&amp;VLOOKUP(B94,'申込入力シート'!$B$47:$T$66,17,FALSE)</f>
        <v> </v>
      </c>
      <c r="I104" s="655"/>
      <c r="J104" s="655"/>
      <c r="K104" s="655"/>
      <c r="L104" s="656"/>
      <c r="M104" s="654" t="str">
        <f>VLOOKUP(B94,'申込入力シート'!$B$47:$T$66,18,FALSE)&amp;" "&amp;VLOOKUP(B94,'申込入力シート'!$B$47:$T$66,19,FALSE)</f>
        <v> </v>
      </c>
      <c r="N104" s="655"/>
      <c r="O104" s="657"/>
    </row>
    <row r="105" spans="4:15" ht="19.5" customHeight="1">
      <c r="D105" s="593"/>
      <c r="E105" s="306" t="s">
        <v>214</v>
      </c>
      <c r="F105" s="302"/>
      <c r="G105" s="162"/>
      <c r="H105" s="299"/>
      <c r="I105" s="163"/>
      <c r="J105" s="163"/>
      <c r="K105" s="163"/>
      <c r="L105" s="163"/>
      <c r="M105" s="299"/>
      <c r="N105" s="163"/>
      <c r="O105" s="76"/>
    </row>
    <row r="106" spans="4:15" ht="18" customHeight="1">
      <c r="D106" s="593"/>
      <c r="E106" s="587" t="s">
        <v>208</v>
      </c>
      <c r="F106" s="308" t="s">
        <v>4</v>
      </c>
      <c r="G106" s="658"/>
      <c r="H106" s="659"/>
      <c r="I106" s="573" t="s">
        <v>206</v>
      </c>
      <c r="J106" s="573"/>
      <c r="K106" s="660"/>
      <c r="L106" s="661"/>
      <c r="M106" s="661"/>
      <c r="N106" s="661"/>
      <c r="O106" s="662"/>
    </row>
    <row r="107" spans="4:15" ht="18" customHeight="1">
      <c r="D107" s="593"/>
      <c r="E107" s="588"/>
      <c r="F107" s="307" t="s">
        <v>6</v>
      </c>
      <c r="G107" s="663"/>
      <c r="H107" s="664"/>
      <c r="I107" s="574" t="s">
        <v>207</v>
      </c>
      <c r="J107" s="574"/>
      <c r="K107" s="665"/>
      <c r="L107" s="666"/>
      <c r="M107" s="666"/>
      <c r="N107" s="666"/>
      <c r="O107" s="390" t="s">
        <v>244</v>
      </c>
    </row>
    <row r="108" spans="4:15" ht="18" customHeight="1">
      <c r="D108" s="593"/>
      <c r="E108" s="587" t="s">
        <v>205</v>
      </c>
      <c r="F108" s="308" t="s">
        <v>4</v>
      </c>
      <c r="G108" s="658"/>
      <c r="H108" s="659"/>
      <c r="I108" s="573" t="s">
        <v>206</v>
      </c>
      <c r="J108" s="573"/>
      <c r="K108" s="660"/>
      <c r="L108" s="661"/>
      <c r="M108" s="661"/>
      <c r="N108" s="661"/>
      <c r="O108" s="662"/>
    </row>
    <row r="109" spans="4:15" ht="18" customHeight="1" thickBot="1">
      <c r="D109" s="594"/>
      <c r="E109" s="589"/>
      <c r="F109" s="309" t="s">
        <v>6</v>
      </c>
      <c r="G109" s="667"/>
      <c r="H109" s="668"/>
      <c r="I109" s="612" t="s">
        <v>207</v>
      </c>
      <c r="J109" s="612"/>
      <c r="K109" s="669"/>
      <c r="L109" s="670"/>
      <c r="M109" s="670"/>
      <c r="N109" s="670"/>
      <c r="O109" s="391" t="s">
        <v>244</v>
      </c>
    </row>
    <row r="110" spans="4:15" ht="19.5" customHeight="1">
      <c r="D110" s="298"/>
      <c r="E110" s="299"/>
      <c r="F110" s="299"/>
      <c r="G110" s="311" t="s">
        <v>272</v>
      </c>
      <c r="H110" s="299"/>
      <c r="I110" s="299"/>
      <c r="J110" s="296"/>
      <c r="K110" s="300"/>
      <c r="L110" s="300"/>
      <c r="M110" s="300"/>
      <c r="N110" s="602" t="s">
        <v>194</v>
      </c>
      <c r="O110" s="602"/>
    </row>
    <row r="111" spans="2:15" ht="21" customHeight="1">
      <c r="B111" s="330">
        <v>4</v>
      </c>
      <c r="D111" s="601" t="s">
        <v>200</v>
      </c>
      <c r="E111" s="602"/>
      <c r="F111" s="602"/>
      <c r="G111" s="602"/>
      <c r="K111" s="289" t="s">
        <v>188</v>
      </c>
      <c r="L111" s="290"/>
      <c r="M111" s="291"/>
      <c r="N111" s="292"/>
      <c r="O111" s="288"/>
    </row>
    <row r="112" spans="2:15" ht="21" customHeight="1">
      <c r="B112" s="324" t="s">
        <v>248</v>
      </c>
      <c r="L112" s="293"/>
      <c r="M112" s="294"/>
      <c r="N112" s="295" t="s">
        <v>189</v>
      </c>
      <c r="O112" s="310" t="s">
        <v>210</v>
      </c>
    </row>
    <row r="113" spans="15:16" ht="6" customHeight="1" thickBot="1">
      <c r="O113" s="291"/>
      <c r="P113" s="296"/>
    </row>
    <row r="114" spans="4:17" ht="22.5">
      <c r="D114" s="328" t="s">
        <v>201</v>
      </c>
      <c r="E114" s="575" t="s">
        <v>190</v>
      </c>
      <c r="F114" s="576"/>
      <c r="G114" s="576"/>
      <c r="H114" s="576"/>
      <c r="I114" s="576"/>
      <c r="J114" s="576"/>
      <c r="K114" s="576"/>
      <c r="L114" s="576"/>
      <c r="M114" s="576"/>
      <c r="N114" s="576"/>
      <c r="O114" s="577"/>
      <c r="P114" s="297"/>
      <c r="Q114" s="297"/>
    </row>
    <row r="115" spans="2:15" ht="33.75" customHeight="1">
      <c r="B115" s="329" t="str">
        <f>IF(H115="()　","データなし","")</f>
        <v>データなし</v>
      </c>
      <c r="D115" s="303" t="s">
        <v>191</v>
      </c>
      <c r="E115" s="627" t="s">
        <v>291</v>
      </c>
      <c r="F115" s="628"/>
      <c r="G115" s="629"/>
      <c r="H115" s="630" t="str">
        <f>"("&amp;VLOOKUP(B111,'申込入力シート'!$B$47:$T$66,6,FALSE)&amp;")　"&amp;VLOOKUP(B111,'申込入力シート'!$B$47:$T$66,7,FALSE)</f>
        <v>()　</v>
      </c>
      <c r="I115" s="630"/>
      <c r="J115" s="630"/>
      <c r="K115" s="630"/>
      <c r="L115" s="630"/>
      <c r="M115" s="630"/>
      <c r="N115" s="630"/>
      <c r="O115" s="631"/>
    </row>
    <row r="116" spans="4:15" ht="15.75" customHeight="1">
      <c r="D116" s="553" t="s">
        <v>202</v>
      </c>
      <c r="E116" s="632">
        <f>VLOOKUP(B111,'申込入力シート'!$B$47:$T$66,2,FALSE)</f>
        <v>0</v>
      </c>
      <c r="F116" s="633"/>
      <c r="G116" s="634"/>
      <c r="H116" s="304" t="s">
        <v>292</v>
      </c>
      <c r="I116" s="638">
        <f>VLOOKUP(B111,'申込入力シート'!$B$47:$T$66,5,FALSE)</f>
        <v>0</v>
      </c>
      <c r="J116" s="639"/>
      <c r="K116" s="639"/>
      <c r="L116" s="639"/>
      <c r="M116" s="640"/>
      <c r="N116" s="567" t="s">
        <v>196</v>
      </c>
      <c r="O116" s="641" t="str">
        <f>VLOOKUP(B111,'申込入力シート'!$B$47:$T$66,4,FALSE)&amp;"年"</f>
        <v>年</v>
      </c>
    </row>
    <row r="117" spans="4:16" ht="37.5" customHeight="1">
      <c r="D117" s="554"/>
      <c r="E117" s="635"/>
      <c r="F117" s="636"/>
      <c r="G117" s="637"/>
      <c r="H117" s="305" t="s">
        <v>9</v>
      </c>
      <c r="I117" s="643">
        <f>VLOOKUP(B111,'申込入力シート'!$B$47:$T$66,3,FALSE)</f>
        <v>0</v>
      </c>
      <c r="J117" s="644"/>
      <c r="K117" s="644"/>
      <c r="L117" s="644"/>
      <c r="M117" s="645"/>
      <c r="N117" s="568"/>
      <c r="O117" s="642"/>
      <c r="P117" s="296"/>
    </row>
    <row r="118" spans="4:15" ht="13.5">
      <c r="D118" s="609" t="s">
        <v>193</v>
      </c>
      <c r="E118" s="603" t="s">
        <v>197</v>
      </c>
      <c r="F118" s="610"/>
      <c r="G118" s="611"/>
      <c r="H118" s="603" t="s">
        <v>198</v>
      </c>
      <c r="I118" s="604"/>
      <c r="J118" s="604"/>
      <c r="K118" s="604"/>
      <c r="L118" s="604"/>
      <c r="M118" s="604"/>
      <c r="N118" s="604"/>
      <c r="O118" s="605"/>
    </row>
    <row r="119" spans="4:15" ht="33.75" customHeight="1">
      <c r="D119" s="554"/>
      <c r="E119" s="646">
        <f>'学校情報入力シート'!$D$4</f>
        <v>0</v>
      </c>
      <c r="F119" s="647"/>
      <c r="G119" s="648"/>
      <c r="H119" s="649" t="str">
        <f>'学校情報入力シート'!$D$5&amp;"　"&amp;'学校情報入力シート'!$D$6</f>
        <v>　</v>
      </c>
      <c r="I119" s="650"/>
      <c r="J119" s="650"/>
      <c r="K119" s="650"/>
      <c r="L119" s="650"/>
      <c r="M119" s="650"/>
      <c r="N119" s="650"/>
      <c r="O119" s="651"/>
    </row>
    <row r="120" spans="4:15" ht="13.5" customHeight="1">
      <c r="D120" s="553" t="s">
        <v>203</v>
      </c>
      <c r="E120" s="598" t="s">
        <v>209</v>
      </c>
      <c r="F120" s="598"/>
      <c r="G120" s="599"/>
      <c r="H120" s="598" t="s">
        <v>204</v>
      </c>
      <c r="I120" s="599"/>
      <c r="J120" s="599"/>
      <c r="K120" s="599"/>
      <c r="L120" s="599"/>
      <c r="M120" s="598" t="s">
        <v>199</v>
      </c>
      <c r="N120" s="599"/>
      <c r="O120" s="600"/>
    </row>
    <row r="121" spans="4:15" ht="33.75" customHeight="1" thickBot="1">
      <c r="D121" s="593"/>
      <c r="E121" s="652">
        <f>VLOOKUP(B111,'申込入力シート'!$B$47:$T$66,8,FALSE)</f>
        <v>0</v>
      </c>
      <c r="F121" s="652"/>
      <c r="G121" s="653"/>
      <c r="H121" s="654" t="str">
        <f>VLOOKUP(B111,'申込入力シート'!$B$47:$T$66,9,FALSE)&amp;" "&amp;VLOOKUP(B111,'申込入力シート'!$B$47:$T$66,10,FALSE)</f>
        <v> </v>
      </c>
      <c r="I121" s="655"/>
      <c r="J121" s="655"/>
      <c r="K121" s="655"/>
      <c r="L121" s="656"/>
      <c r="M121" s="654" t="str">
        <f>VLOOKUP(B111,'申込入力シート'!$B$47:$T$66,11,FALSE)&amp;" "&amp;VLOOKUP(B111,'申込入力シート'!$B$47:$T$66,12,FALSE)</f>
        <v> </v>
      </c>
      <c r="N121" s="655"/>
      <c r="O121" s="657"/>
    </row>
    <row r="122" spans="4:15" ht="19.5" customHeight="1">
      <c r="D122" s="593"/>
      <c r="E122" s="306" t="s">
        <v>214</v>
      </c>
      <c r="F122" s="302"/>
      <c r="G122" s="162"/>
      <c r="H122" s="299"/>
      <c r="I122" s="163"/>
      <c r="J122" s="163"/>
      <c r="K122" s="163"/>
      <c r="L122" s="163"/>
      <c r="M122" s="299"/>
      <c r="N122" s="163"/>
      <c r="O122" s="76"/>
    </row>
    <row r="123" spans="4:15" ht="18" customHeight="1">
      <c r="D123" s="593"/>
      <c r="E123" s="587" t="s">
        <v>208</v>
      </c>
      <c r="F123" s="308" t="s">
        <v>4</v>
      </c>
      <c r="G123" s="658"/>
      <c r="H123" s="659"/>
      <c r="I123" s="573" t="s">
        <v>206</v>
      </c>
      <c r="J123" s="573"/>
      <c r="K123" s="660"/>
      <c r="L123" s="661"/>
      <c r="M123" s="661"/>
      <c r="N123" s="661"/>
      <c r="O123" s="662"/>
    </row>
    <row r="124" spans="4:15" ht="18" customHeight="1">
      <c r="D124" s="593"/>
      <c r="E124" s="588"/>
      <c r="F124" s="307" t="s">
        <v>245</v>
      </c>
      <c r="G124" s="663"/>
      <c r="H124" s="664"/>
      <c r="I124" s="574" t="s">
        <v>207</v>
      </c>
      <c r="J124" s="574"/>
      <c r="K124" s="665"/>
      <c r="L124" s="666"/>
      <c r="M124" s="666"/>
      <c r="N124" s="666"/>
      <c r="O124" s="390" t="s">
        <v>244</v>
      </c>
    </row>
    <row r="125" spans="4:15" ht="18" customHeight="1">
      <c r="D125" s="593"/>
      <c r="E125" s="587" t="s">
        <v>205</v>
      </c>
      <c r="F125" s="308" t="s">
        <v>4</v>
      </c>
      <c r="G125" s="658"/>
      <c r="H125" s="659"/>
      <c r="I125" s="573" t="s">
        <v>206</v>
      </c>
      <c r="J125" s="573"/>
      <c r="K125" s="660"/>
      <c r="L125" s="661"/>
      <c r="M125" s="661"/>
      <c r="N125" s="661"/>
      <c r="O125" s="662"/>
    </row>
    <row r="126" spans="4:15" ht="18" customHeight="1" thickBot="1">
      <c r="D126" s="594"/>
      <c r="E126" s="589"/>
      <c r="F126" s="309" t="s">
        <v>245</v>
      </c>
      <c r="G126" s="667"/>
      <c r="H126" s="668"/>
      <c r="I126" s="612" t="s">
        <v>207</v>
      </c>
      <c r="J126" s="612"/>
      <c r="K126" s="669"/>
      <c r="L126" s="670"/>
      <c r="M126" s="670"/>
      <c r="N126" s="670"/>
      <c r="O126" s="391" t="s">
        <v>244</v>
      </c>
    </row>
    <row r="127" spans="4:15" ht="19.5" customHeight="1">
      <c r="D127" s="298"/>
      <c r="E127" s="299"/>
      <c r="F127" s="299"/>
      <c r="G127" s="311" t="s">
        <v>254</v>
      </c>
      <c r="H127" s="299"/>
      <c r="I127" s="299"/>
      <c r="J127" s="296"/>
      <c r="K127" s="300"/>
      <c r="L127" s="300"/>
      <c r="M127" s="300"/>
      <c r="N127" s="602" t="s">
        <v>194</v>
      </c>
      <c r="O127" s="602"/>
    </row>
    <row r="128" spans="4:15" ht="104.25" customHeight="1">
      <c r="D128" s="298"/>
      <c r="E128" s="299"/>
      <c r="F128" s="299"/>
      <c r="G128" s="299"/>
      <c r="H128" s="299"/>
      <c r="I128" s="299"/>
      <c r="J128" s="296"/>
      <c r="K128" s="300"/>
      <c r="L128" s="300"/>
      <c r="M128" s="300"/>
      <c r="N128" s="299"/>
      <c r="O128" s="299"/>
    </row>
    <row r="129" spans="2:15" ht="21" customHeight="1">
      <c r="B129" s="330">
        <v>4</v>
      </c>
      <c r="D129" s="601" t="s">
        <v>200</v>
      </c>
      <c r="E129" s="602"/>
      <c r="F129" s="602"/>
      <c r="G129" s="602"/>
      <c r="K129" s="289" t="s">
        <v>188</v>
      </c>
      <c r="L129" s="290"/>
      <c r="M129" s="291"/>
      <c r="N129" s="292"/>
      <c r="O129" s="288"/>
    </row>
    <row r="130" spans="2:15" ht="21" customHeight="1">
      <c r="B130" s="324" t="s">
        <v>246</v>
      </c>
      <c r="L130" s="293"/>
      <c r="M130" s="294"/>
      <c r="N130" s="295" t="s">
        <v>189</v>
      </c>
      <c r="O130" s="310" t="s">
        <v>210</v>
      </c>
    </row>
    <row r="131" spans="15:16" ht="6" customHeight="1" thickBot="1">
      <c r="O131" s="291"/>
      <c r="P131" s="296"/>
    </row>
    <row r="132" spans="4:17" ht="22.5">
      <c r="D132" s="328" t="s">
        <v>201</v>
      </c>
      <c r="E132" s="575" t="s">
        <v>190</v>
      </c>
      <c r="F132" s="576"/>
      <c r="G132" s="576"/>
      <c r="H132" s="576"/>
      <c r="I132" s="576"/>
      <c r="J132" s="576"/>
      <c r="K132" s="576"/>
      <c r="L132" s="576"/>
      <c r="M132" s="576"/>
      <c r="N132" s="576"/>
      <c r="O132" s="577"/>
      <c r="P132" s="297"/>
      <c r="Q132" s="297"/>
    </row>
    <row r="133" spans="2:15" ht="33.75" customHeight="1">
      <c r="B133" s="329" t="str">
        <f>IF(H133="()　","データなし","")</f>
        <v>データなし</v>
      </c>
      <c r="D133" s="303" t="s">
        <v>191</v>
      </c>
      <c r="E133" s="627" t="s">
        <v>291</v>
      </c>
      <c r="F133" s="628"/>
      <c r="G133" s="629"/>
      <c r="H133" s="630" t="str">
        <f>"("&amp;VLOOKUP(B129,'申込入力シート'!$B$47:$T$66,13,FALSE)&amp;")　"&amp;VLOOKUP(B129,'申込入力シート'!$B$47:$T$66,14,FALSE)</f>
        <v>()　</v>
      </c>
      <c r="I133" s="630"/>
      <c r="J133" s="630"/>
      <c r="K133" s="630"/>
      <c r="L133" s="630"/>
      <c r="M133" s="630"/>
      <c r="N133" s="630"/>
      <c r="O133" s="631"/>
    </row>
    <row r="134" spans="4:15" ht="15.75" customHeight="1">
      <c r="D134" s="553" t="s">
        <v>202</v>
      </c>
      <c r="E134" s="632">
        <f>VLOOKUP(B129,'申込入力シート'!$B$47:$T$66,2,FALSE)</f>
        <v>0</v>
      </c>
      <c r="F134" s="633"/>
      <c r="G134" s="634"/>
      <c r="H134" s="304" t="s">
        <v>292</v>
      </c>
      <c r="I134" s="638">
        <f>VLOOKUP(B129,'申込入力シート'!$B$47:$T$66,5,FALSE)</f>
        <v>0</v>
      </c>
      <c r="J134" s="639"/>
      <c r="K134" s="639"/>
      <c r="L134" s="639"/>
      <c r="M134" s="640"/>
      <c r="N134" s="567" t="s">
        <v>196</v>
      </c>
      <c r="O134" s="641" t="str">
        <f>VLOOKUP(B129,'申込入力シート'!$B$47:$T$66,4,FALSE)&amp;"年"</f>
        <v>年</v>
      </c>
    </row>
    <row r="135" spans="4:16" ht="37.5" customHeight="1">
      <c r="D135" s="554"/>
      <c r="E135" s="635"/>
      <c r="F135" s="636"/>
      <c r="G135" s="637"/>
      <c r="H135" s="305" t="s">
        <v>9</v>
      </c>
      <c r="I135" s="643">
        <f>VLOOKUP(B129,'申込入力シート'!$B$47:$T$66,3,FALSE)</f>
        <v>0</v>
      </c>
      <c r="J135" s="644"/>
      <c r="K135" s="644"/>
      <c r="L135" s="644"/>
      <c r="M135" s="645"/>
      <c r="N135" s="568"/>
      <c r="O135" s="642"/>
      <c r="P135" s="296"/>
    </row>
    <row r="136" spans="4:15" ht="13.5">
      <c r="D136" s="609" t="s">
        <v>193</v>
      </c>
      <c r="E136" s="603" t="s">
        <v>197</v>
      </c>
      <c r="F136" s="610"/>
      <c r="G136" s="611"/>
      <c r="H136" s="603" t="s">
        <v>198</v>
      </c>
      <c r="I136" s="604"/>
      <c r="J136" s="604"/>
      <c r="K136" s="604"/>
      <c r="L136" s="604"/>
      <c r="M136" s="604"/>
      <c r="N136" s="604"/>
      <c r="O136" s="605"/>
    </row>
    <row r="137" spans="4:15" ht="33.75" customHeight="1">
      <c r="D137" s="554"/>
      <c r="E137" s="646">
        <f>'学校情報入力シート'!$D$4</f>
        <v>0</v>
      </c>
      <c r="F137" s="647"/>
      <c r="G137" s="648"/>
      <c r="H137" s="649" t="str">
        <f>'学校情報入力シート'!$D$5&amp;"　"&amp;'学校情報入力シート'!$D$6</f>
        <v>　</v>
      </c>
      <c r="I137" s="650"/>
      <c r="J137" s="650"/>
      <c r="K137" s="650"/>
      <c r="L137" s="650"/>
      <c r="M137" s="650"/>
      <c r="N137" s="650"/>
      <c r="O137" s="651"/>
    </row>
    <row r="138" spans="4:15" ht="13.5" customHeight="1">
      <c r="D138" s="553" t="s">
        <v>203</v>
      </c>
      <c r="E138" s="598" t="s">
        <v>209</v>
      </c>
      <c r="F138" s="598"/>
      <c r="G138" s="599"/>
      <c r="H138" s="598" t="s">
        <v>204</v>
      </c>
      <c r="I138" s="599"/>
      <c r="J138" s="599"/>
      <c r="K138" s="599"/>
      <c r="L138" s="599"/>
      <c r="M138" s="598" t="s">
        <v>199</v>
      </c>
      <c r="N138" s="599"/>
      <c r="O138" s="600"/>
    </row>
    <row r="139" spans="4:15" ht="33.75" customHeight="1" thickBot="1">
      <c r="D139" s="593"/>
      <c r="E139" s="652">
        <f>VLOOKUP(B129,'申込入力シート'!$B$47:$T$66,15,FALSE)</f>
        <v>0</v>
      </c>
      <c r="F139" s="652"/>
      <c r="G139" s="653"/>
      <c r="H139" s="654" t="str">
        <f>VLOOKUP(B129,'申込入力シート'!$B$47:$T$66,16,FALSE)&amp;" "&amp;VLOOKUP(B129,'申込入力シート'!$B$47:$T$66,17,FALSE)</f>
        <v> </v>
      </c>
      <c r="I139" s="655"/>
      <c r="J139" s="655"/>
      <c r="K139" s="655"/>
      <c r="L139" s="656"/>
      <c r="M139" s="654" t="str">
        <f>VLOOKUP(B129,'申込入力シート'!$B$47:$T$66,18,FALSE)&amp;" "&amp;VLOOKUP(B129,'申込入力シート'!$B$47:$T$66,19,FALSE)</f>
        <v> </v>
      </c>
      <c r="N139" s="655"/>
      <c r="O139" s="657"/>
    </row>
    <row r="140" spans="4:15" ht="19.5" customHeight="1">
      <c r="D140" s="593"/>
      <c r="E140" s="306" t="s">
        <v>214</v>
      </c>
      <c r="F140" s="302"/>
      <c r="G140" s="162"/>
      <c r="H140" s="299"/>
      <c r="I140" s="163"/>
      <c r="J140" s="163"/>
      <c r="K140" s="163"/>
      <c r="L140" s="163"/>
      <c r="M140" s="299"/>
      <c r="N140" s="163"/>
      <c r="O140" s="76"/>
    </row>
    <row r="141" spans="4:15" ht="18" customHeight="1">
      <c r="D141" s="593"/>
      <c r="E141" s="587" t="s">
        <v>208</v>
      </c>
      <c r="F141" s="308" t="s">
        <v>4</v>
      </c>
      <c r="G141" s="658"/>
      <c r="H141" s="659"/>
      <c r="I141" s="573" t="s">
        <v>206</v>
      </c>
      <c r="J141" s="573"/>
      <c r="K141" s="660"/>
      <c r="L141" s="661"/>
      <c r="M141" s="661"/>
      <c r="N141" s="661"/>
      <c r="O141" s="662"/>
    </row>
    <row r="142" spans="4:15" ht="18" customHeight="1">
      <c r="D142" s="593"/>
      <c r="E142" s="588"/>
      <c r="F142" s="307" t="s">
        <v>6</v>
      </c>
      <c r="G142" s="663"/>
      <c r="H142" s="664"/>
      <c r="I142" s="574" t="s">
        <v>207</v>
      </c>
      <c r="J142" s="574"/>
      <c r="K142" s="665"/>
      <c r="L142" s="666"/>
      <c r="M142" s="666"/>
      <c r="N142" s="666"/>
      <c r="O142" s="390" t="s">
        <v>244</v>
      </c>
    </row>
    <row r="143" spans="4:15" ht="18" customHeight="1">
      <c r="D143" s="593"/>
      <c r="E143" s="587" t="s">
        <v>205</v>
      </c>
      <c r="F143" s="308" t="s">
        <v>4</v>
      </c>
      <c r="G143" s="658"/>
      <c r="H143" s="659"/>
      <c r="I143" s="573" t="s">
        <v>206</v>
      </c>
      <c r="J143" s="573"/>
      <c r="K143" s="660"/>
      <c r="L143" s="661"/>
      <c r="M143" s="661"/>
      <c r="N143" s="661"/>
      <c r="O143" s="662"/>
    </row>
    <row r="144" spans="4:15" ht="18" customHeight="1" thickBot="1">
      <c r="D144" s="594"/>
      <c r="E144" s="589"/>
      <c r="F144" s="309" t="s">
        <v>6</v>
      </c>
      <c r="G144" s="667"/>
      <c r="H144" s="668"/>
      <c r="I144" s="612" t="s">
        <v>207</v>
      </c>
      <c r="J144" s="612"/>
      <c r="K144" s="669"/>
      <c r="L144" s="670"/>
      <c r="M144" s="670"/>
      <c r="N144" s="670"/>
      <c r="O144" s="391" t="s">
        <v>244</v>
      </c>
    </row>
    <row r="145" spans="4:15" ht="19.5" customHeight="1">
      <c r="D145" s="298"/>
      <c r="E145" s="299"/>
      <c r="F145" s="299"/>
      <c r="G145" s="311" t="s">
        <v>273</v>
      </c>
      <c r="H145" s="299"/>
      <c r="I145" s="299"/>
      <c r="J145" s="296"/>
      <c r="K145" s="300"/>
      <c r="L145" s="300"/>
      <c r="M145" s="300"/>
      <c r="N145" s="602" t="s">
        <v>194</v>
      </c>
      <c r="O145" s="602"/>
    </row>
    <row r="146" spans="2:15" ht="21" customHeight="1">
      <c r="B146" s="330">
        <v>5</v>
      </c>
      <c r="D146" s="601" t="s">
        <v>200</v>
      </c>
      <c r="E146" s="602"/>
      <c r="F146" s="602"/>
      <c r="G146" s="602"/>
      <c r="K146" s="289" t="s">
        <v>188</v>
      </c>
      <c r="L146" s="290"/>
      <c r="M146" s="291"/>
      <c r="N146" s="292"/>
      <c r="O146" s="288"/>
    </row>
    <row r="147" spans="2:15" ht="21" customHeight="1">
      <c r="B147" s="324" t="s">
        <v>248</v>
      </c>
      <c r="L147" s="293"/>
      <c r="M147" s="294"/>
      <c r="N147" s="295" t="s">
        <v>189</v>
      </c>
      <c r="O147" s="310" t="s">
        <v>210</v>
      </c>
    </row>
    <row r="148" spans="15:16" ht="6" customHeight="1" thickBot="1">
      <c r="O148" s="291"/>
      <c r="P148" s="296"/>
    </row>
    <row r="149" spans="4:17" ht="22.5">
      <c r="D149" s="328" t="s">
        <v>201</v>
      </c>
      <c r="E149" s="575" t="s">
        <v>190</v>
      </c>
      <c r="F149" s="576"/>
      <c r="G149" s="576"/>
      <c r="H149" s="576"/>
      <c r="I149" s="576"/>
      <c r="J149" s="576"/>
      <c r="K149" s="576"/>
      <c r="L149" s="576"/>
      <c r="M149" s="576"/>
      <c r="N149" s="576"/>
      <c r="O149" s="577"/>
      <c r="P149" s="297"/>
      <c r="Q149" s="297"/>
    </row>
    <row r="150" spans="2:15" ht="33.75" customHeight="1">
      <c r="B150" s="329" t="str">
        <f>IF(H150="()　","データなし","")</f>
        <v>データなし</v>
      </c>
      <c r="D150" s="303" t="s">
        <v>191</v>
      </c>
      <c r="E150" s="627" t="s">
        <v>291</v>
      </c>
      <c r="F150" s="628"/>
      <c r="G150" s="629"/>
      <c r="H150" s="630" t="str">
        <f>"("&amp;VLOOKUP(B146,'申込入力シート'!$B$47:$T$66,6,FALSE)&amp;")　"&amp;VLOOKUP(B146,'申込入力シート'!$B$47:$T$66,7,FALSE)</f>
        <v>()　</v>
      </c>
      <c r="I150" s="630"/>
      <c r="J150" s="630"/>
      <c r="K150" s="630"/>
      <c r="L150" s="630"/>
      <c r="M150" s="630"/>
      <c r="N150" s="630"/>
      <c r="O150" s="631"/>
    </row>
    <row r="151" spans="4:15" ht="15.75" customHeight="1">
      <c r="D151" s="553" t="s">
        <v>202</v>
      </c>
      <c r="E151" s="632">
        <f>VLOOKUP(B146,'申込入力シート'!$B$47:$T$66,2,FALSE)</f>
        <v>0</v>
      </c>
      <c r="F151" s="633"/>
      <c r="G151" s="634"/>
      <c r="H151" s="304" t="s">
        <v>292</v>
      </c>
      <c r="I151" s="638">
        <f>VLOOKUP(B146,'申込入力シート'!$B$47:$T$66,5,FALSE)</f>
        <v>0</v>
      </c>
      <c r="J151" s="639"/>
      <c r="K151" s="639"/>
      <c r="L151" s="639"/>
      <c r="M151" s="640"/>
      <c r="N151" s="567" t="s">
        <v>196</v>
      </c>
      <c r="O151" s="641" t="str">
        <f>VLOOKUP(B146,'申込入力シート'!$B$47:$T$66,4,FALSE)&amp;"年"</f>
        <v>年</v>
      </c>
    </row>
    <row r="152" spans="4:16" ht="37.5" customHeight="1">
      <c r="D152" s="554"/>
      <c r="E152" s="635"/>
      <c r="F152" s="636"/>
      <c r="G152" s="637"/>
      <c r="H152" s="305" t="s">
        <v>9</v>
      </c>
      <c r="I152" s="643">
        <f>VLOOKUP(B146,'申込入力シート'!$B$47:$T$66,3,FALSE)</f>
        <v>0</v>
      </c>
      <c r="J152" s="644"/>
      <c r="K152" s="644"/>
      <c r="L152" s="644"/>
      <c r="M152" s="645"/>
      <c r="N152" s="568"/>
      <c r="O152" s="642"/>
      <c r="P152" s="296"/>
    </row>
    <row r="153" spans="4:15" ht="13.5">
      <c r="D153" s="609" t="s">
        <v>193</v>
      </c>
      <c r="E153" s="603" t="s">
        <v>197</v>
      </c>
      <c r="F153" s="610"/>
      <c r="G153" s="611"/>
      <c r="H153" s="603" t="s">
        <v>198</v>
      </c>
      <c r="I153" s="604"/>
      <c r="J153" s="604"/>
      <c r="K153" s="604"/>
      <c r="L153" s="604"/>
      <c r="M153" s="604"/>
      <c r="N153" s="604"/>
      <c r="O153" s="605"/>
    </row>
    <row r="154" spans="4:15" ht="33.75" customHeight="1">
      <c r="D154" s="554"/>
      <c r="E154" s="646">
        <f>'学校情報入力シート'!$D$4</f>
        <v>0</v>
      </c>
      <c r="F154" s="647"/>
      <c r="G154" s="648"/>
      <c r="H154" s="649" t="str">
        <f>'学校情報入力シート'!$D$5&amp;"　"&amp;'学校情報入力シート'!$D$6</f>
        <v>　</v>
      </c>
      <c r="I154" s="650"/>
      <c r="J154" s="650"/>
      <c r="K154" s="650"/>
      <c r="L154" s="650"/>
      <c r="M154" s="650"/>
      <c r="N154" s="650"/>
      <c r="O154" s="651"/>
    </row>
    <row r="155" spans="4:15" ht="13.5" customHeight="1">
      <c r="D155" s="553" t="s">
        <v>203</v>
      </c>
      <c r="E155" s="598" t="s">
        <v>209</v>
      </c>
      <c r="F155" s="598"/>
      <c r="G155" s="599"/>
      <c r="H155" s="598" t="s">
        <v>204</v>
      </c>
      <c r="I155" s="599"/>
      <c r="J155" s="599"/>
      <c r="K155" s="599"/>
      <c r="L155" s="599"/>
      <c r="M155" s="598" t="s">
        <v>199</v>
      </c>
      <c r="N155" s="599"/>
      <c r="O155" s="600"/>
    </row>
    <row r="156" spans="4:15" ht="33.75" customHeight="1" thickBot="1">
      <c r="D156" s="593"/>
      <c r="E156" s="652">
        <f>VLOOKUP(B146,'申込入力シート'!$B$47:$T$66,8,FALSE)</f>
        <v>0</v>
      </c>
      <c r="F156" s="652"/>
      <c r="G156" s="653"/>
      <c r="H156" s="654" t="str">
        <f>VLOOKUP(B146,'申込入力シート'!$B$47:$T$66,9,FALSE)&amp;" "&amp;VLOOKUP(B146,'申込入力シート'!$B$47:$T$66,10,FALSE)</f>
        <v> </v>
      </c>
      <c r="I156" s="655"/>
      <c r="J156" s="655"/>
      <c r="K156" s="655"/>
      <c r="L156" s="656"/>
      <c r="M156" s="654" t="str">
        <f>VLOOKUP(B146,'申込入力シート'!$B$47:$T$66,11,FALSE)&amp;" "&amp;VLOOKUP(B146,'申込入力シート'!$B$47:$T$66,12,FALSE)</f>
        <v> </v>
      </c>
      <c r="N156" s="655"/>
      <c r="O156" s="657"/>
    </row>
    <row r="157" spans="4:15" ht="19.5" customHeight="1">
      <c r="D157" s="593"/>
      <c r="E157" s="306" t="s">
        <v>214</v>
      </c>
      <c r="F157" s="302"/>
      <c r="G157" s="162"/>
      <c r="H157" s="299"/>
      <c r="I157" s="163"/>
      <c r="J157" s="163"/>
      <c r="K157" s="163"/>
      <c r="L157" s="163"/>
      <c r="M157" s="299"/>
      <c r="N157" s="163"/>
      <c r="O157" s="76"/>
    </row>
    <row r="158" spans="4:15" ht="18" customHeight="1">
      <c r="D158" s="593"/>
      <c r="E158" s="587" t="s">
        <v>208</v>
      </c>
      <c r="F158" s="308" t="s">
        <v>4</v>
      </c>
      <c r="G158" s="658"/>
      <c r="H158" s="659"/>
      <c r="I158" s="573" t="s">
        <v>206</v>
      </c>
      <c r="J158" s="573"/>
      <c r="K158" s="660"/>
      <c r="L158" s="661"/>
      <c r="M158" s="661"/>
      <c r="N158" s="661"/>
      <c r="O158" s="662"/>
    </row>
    <row r="159" spans="4:15" ht="18" customHeight="1">
      <c r="D159" s="593"/>
      <c r="E159" s="588"/>
      <c r="F159" s="307" t="s">
        <v>245</v>
      </c>
      <c r="G159" s="663"/>
      <c r="H159" s="664"/>
      <c r="I159" s="574" t="s">
        <v>207</v>
      </c>
      <c r="J159" s="574"/>
      <c r="K159" s="665"/>
      <c r="L159" s="666"/>
      <c r="M159" s="666"/>
      <c r="N159" s="666"/>
      <c r="O159" s="390" t="s">
        <v>244</v>
      </c>
    </row>
    <row r="160" spans="4:15" ht="18" customHeight="1">
      <c r="D160" s="593"/>
      <c r="E160" s="587" t="s">
        <v>205</v>
      </c>
      <c r="F160" s="308" t="s">
        <v>4</v>
      </c>
      <c r="G160" s="658"/>
      <c r="H160" s="659"/>
      <c r="I160" s="573" t="s">
        <v>206</v>
      </c>
      <c r="J160" s="573"/>
      <c r="K160" s="660"/>
      <c r="L160" s="661"/>
      <c r="M160" s="661"/>
      <c r="N160" s="661"/>
      <c r="O160" s="662"/>
    </row>
    <row r="161" spans="4:15" ht="18" customHeight="1" thickBot="1">
      <c r="D161" s="594"/>
      <c r="E161" s="589"/>
      <c r="F161" s="309" t="s">
        <v>245</v>
      </c>
      <c r="G161" s="667"/>
      <c r="H161" s="668"/>
      <c r="I161" s="612" t="s">
        <v>207</v>
      </c>
      <c r="J161" s="612"/>
      <c r="K161" s="669"/>
      <c r="L161" s="670"/>
      <c r="M161" s="670"/>
      <c r="N161" s="670"/>
      <c r="O161" s="391" t="s">
        <v>244</v>
      </c>
    </row>
    <row r="162" spans="4:15" ht="19.5" customHeight="1">
      <c r="D162" s="298"/>
      <c r="E162" s="299"/>
      <c r="F162" s="299"/>
      <c r="G162" s="311" t="s">
        <v>255</v>
      </c>
      <c r="H162" s="299"/>
      <c r="I162" s="299"/>
      <c r="J162" s="296"/>
      <c r="K162" s="300"/>
      <c r="L162" s="300"/>
      <c r="M162" s="300"/>
      <c r="N162" s="602" t="s">
        <v>194</v>
      </c>
      <c r="O162" s="602"/>
    </row>
    <row r="163" spans="4:15" ht="104.25" customHeight="1">
      <c r="D163" s="298"/>
      <c r="E163" s="299"/>
      <c r="F163" s="299"/>
      <c r="G163" s="299"/>
      <c r="H163" s="299"/>
      <c r="I163" s="299"/>
      <c r="J163" s="296"/>
      <c r="K163" s="300"/>
      <c r="L163" s="300"/>
      <c r="M163" s="300"/>
      <c r="N163" s="299"/>
      <c r="O163" s="299"/>
    </row>
    <row r="164" spans="2:15" ht="21" customHeight="1">
      <c r="B164" s="330">
        <v>5</v>
      </c>
      <c r="D164" s="601" t="s">
        <v>200</v>
      </c>
      <c r="E164" s="602"/>
      <c r="F164" s="602"/>
      <c r="G164" s="602"/>
      <c r="K164" s="289" t="s">
        <v>188</v>
      </c>
      <c r="L164" s="290"/>
      <c r="M164" s="291"/>
      <c r="N164" s="292"/>
      <c r="O164" s="288"/>
    </row>
    <row r="165" spans="2:15" ht="21" customHeight="1">
      <c r="B165" s="324" t="s">
        <v>246</v>
      </c>
      <c r="L165" s="293"/>
      <c r="M165" s="294"/>
      <c r="N165" s="295" t="s">
        <v>189</v>
      </c>
      <c r="O165" s="310" t="s">
        <v>210</v>
      </c>
    </row>
    <row r="166" spans="15:16" ht="6" customHeight="1" thickBot="1">
      <c r="O166" s="291"/>
      <c r="P166" s="296"/>
    </row>
    <row r="167" spans="4:17" ht="22.5">
      <c r="D167" s="328" t="s">
        <v>201</v>
      </c>
      <c r="E167" s="575" t="s">
        <v>190</v>
      </c>
      <c r="F167" s="576"/>
      <c r="G167" s="576"/>
      <c r="H167" s="576"/>
      <c r="I167" s="576"/>
      <c r="J167" s="576"/>
      <c r="K167" s="576"/>
      <c r="L167" s="576"/>
      <c r="M167" s="576"/>
      <c r="N167" s="576"/>
      <c r="O167" s="577"/>
      <c r="P167" s="297"/>
      <c r="Q167" s="297"/>
    </row>
    <row r="168" spans="2:15" ht="33.75" customHeight="1">
      <c r="B168" s="329" t="str">
        <f>IF(H168="()　","データなし","")</f>
        <v>データなし</v>
      </c>
      <c r="D168" s="303" t="s">
        <v>191</v>
      </c>
      <c r="E168" s="627" t="s">
        <v>291</v>
      </c>
      <c r="F168" s="628"/>
      <c r="G168" s="629"/>
      <c r="H168" s="630" t="str">
        <f>"("&amp;VLOOKUP(B164,'申込入力シート'!$B$47:$T$66,13,FALSE)&amp;")　"&amp;VLOOKUP(B164,'申込入力シート'!$B$47:$T$66,14,FALSE)</f>
        <v>()　</v>
      </c>
      <c r="I168" s="630"/>
      <c r="J168" s="630"/>
      <c r="K168" s="630"/>
      <c r="L168" s="630"/>
      <c r="M168" s="630"/>
      <c r="N168" s="630"/>
      <c r="O168" s="631"/>
    </row>
    <row r="169" spans="4:15" ht="15.75" customHeight="1">
      <c r="D169" s="553" t="s">
        <v>202</v>
      </c>
      <c r="E169" s="632">
        <f>VLOOKUP(B164,'申込入力シート'!$B$47:$T$66,2,FALSE)</f>
        <v>0</v>
      </c>
      <c r="F169" s="633"/>
      <c r="G169" s="634"/>
      <c r="H169" s="304" t="s">
        <v>292</v>
      </c>
      <c r="I169" s="638">
        <f>VLOOKUP(B164,'申込入力シート'!$B$47:$T$66,5,FALSE)</f>
        <v>0</v>
      </c>
      <c r="J169" s="639"/>
      <c r="K169" s="639"/>
      <c r="L169" s="639"/>
      <c r="M169" s="640"/>
      <c r="N169" s="567" t="s">
        <v>196</v>
      </c>
      <c r="O169" s="641" t="str">
        <f>VLOOKUP(B164,'申込入力シート'!$B$47:$T$66,4,FALSE)&amp;"年"</f>
        <v>年</v>
      </c>
    </row>
    <row r="170" spans="4:16" ht="37.5" customHeight="1">
      <c r="D170" s="554"/>
      <c r="E170" s="635"/>
      <c r="F170" s="636"/>
      <c r="G170" s="637"/>
      <c r="H170" s="305" t="s">
        <v>9</v>
      </c>
      <c r="I170" s="643">
        <f>VLOOKUP(B164,'申込入力シート'!$B$47:$T$66,3,FALSE)</f>
        <v>0</v>
      </c>
      <c r="J170" s="644"/>
      <c r="K170" s="644"/>
      <c r="L170" s="644"/>
      <c r="M170" s="645"/>
      <c r="N170" s="568"/>
      <c r="O170" s="642"/>
      <c r="P170" s="296"/>
    </row>
    <row r="171" spans="4:15" ht="13.5">
      <c r="D171" s="609" t="s">
        <v>193</v>
      </c>
      <c r="E171" s="603" t="s">
        <v>197</v>
      </c>
      <c r="F171" s="610"/>
      <c r="G171" s="611"/>
      <c r="H171" s="603" t="s">
        <v>198</v>
      </c>
      <c r="I171" s="604"/>
      <c r="J171" s="604"/>
      <c r="K171" s="604"/>
      <c r="L171" s="604"/>
      <c r="M171" s="604"/>
      <c r="N171" s="604"/>
      <c r="O171" s="605"/>
    </row>
    <row r="172" spans="4:15" ht="33.75" customHeight="1">
      <c r="D172" s="554"/>
      <c r="E172" s="646">
        <f>'学校情報入力シート'!$D$4</f>
        <v>0</v>
      </c>
      <c r="F172" s="647"/>
      <c r="G172" s="648"/>
      <c r="H172" s="649" t="str">
        <f>'学校情報入力シート'!$D$5&amp;"　"&amp;'学校情報入力シート'!$D$6</f>
        <v>　</v>
      </c>
      <c r="I172" s="650"/>
      <c r="J172" s="650"/>
      <c r="K172" s="650"/>
      <c r="L172" s="650"/>
      <c r="M172" s="650"/>
      <c r="N172" s="650"/>
      <c r="O172" s="651"/>
    </row>
    <row r="173" spans="4:15" ht="13.5" customHeight="1">
      <c r="D173" s="553" t="s">
        <v>203</v>
      </c>
      <c r="E173" s="598" t="s">
        <v>209</v>
      </c>
      <c r="F173" s="598"/>
      <c r="G173" s="599"/>
      <c r="H173" s="598" t="s">
        <v>204</v>
      </c>
      <c r="I173" s="599"/>
      <c r="J173" s="599"/>
      <c r="K173" s="599"/>
      <c r="L173" s="599"/>
      <c r="M173" s="598" t="s">
        <v>199</v>
      </c>
      <c r="N173" s="599"/>
      <c r="O173" s="600"/>
    </row>
    <row r="174" spans="4:15" ht="33.75" customHeight="1" thickBot="1">
      <c r="D174" s="593"/>
      <c r="E174" s="652">
        <f>VLOOKUP(B164,'申込入力シート'!$B$47:$T$66,15,FALSE)</f>
        <v>0</v>
      </c>
      <c r="F174" s="652"/>
      <c r="G174" s="653"/>
      <c r="H174" s="654" t="str">
        <f>VLOOKUP(B164,'申込入力シート'!$B$47:$T$66,16,FALSE)&amp;" "&amp;VLOOKUP(B164,'申込入力シート'!$B$47:$T$66,17,FALSE)</f>
        <v> </v>
      </c>
      <c r="I174" s="655"/>
      <c r="J174" s="655"/>
      <c r="K174" s="655"/>
      <c r="L174" s="656"/>
      <c r="M174" s="654" t="str">
        <f>VLOOKUP(B164,'申込入力シート'!$B$47:$T$66,18,FALSE)&amp;" "&amp;VLOOKUP(B164,'申込入力シート'!$B$47:$T$66,19,FALSE)</f>
        <v> </v>
      </c>
      <c r="N174" s="655"/>
      <c r="O174" s="657"/>
    </row>
    <row r="175" spans="4:15" ht="19.5" customHeight="1">
      <c r="D175" s="593"/>
      <c r="E175" s="306" t="s">
        <v>214</v>
      </c>
      <c r="F175" s="302"/>
      <c r="G175" s="162"/>
      <c r="H175" s="299"/>
      <c r="I175" s="163"/>
      <c r="J175" s="163"/>
      <c r="K175" s="163"/>
      <c r="L175" s="163"/>
      <c r="M175" s="299"/>
      <c r="N175" s="163"/>
      <c r="O175" s="76"/>
    </row>
    <row r="176" spans="4:15" ht="18" customHeight="1">
      <c r="D176" s="593"/>
      <c r="E176" s="587" t="s">
        <v>208</v>
      </c>
      <c r="F176" s="308" t="s">
        <v>4</v>
      </c>
      <c r="G176" s="658"/>
      <c r="H176" s="659"/>
      <c r="I176" s="573" t="s">
        <v>206</v>
      </c>
      <c r="J176" s="573"/>
      <c r="K176" s="660"/>
      <c r="L176" s="661"/>
      <c r="M176" s="661"/>
      <c r="N176" s="661"/>
      <c r="O176" s="662"/>
    </row>
    <row r="177" spans="4:15" ht="18" customHeight="1">
      <c r="D177" s="593"/>
      <c r="E177" s="588"/>
      <c r="F177" s="307" t="s">
        <v>6</v>
      </c>
      <c r="G177" s="663"/>
      <c r="H177" s="664"/>
      <c r="I177" s="574" t="s">
        <v>207</v>
      </c>
      <c r="J177" s="574"/>
      <c r="K177" s="665"/>
      <c r="L177" s="666"/>
      <c r="M177" s="666"/>
      <c r="N177" s="666"/>
      <c r="O177" s="390" t="s">
        <v>244</v>
      </c>
    </row>
    <row r="178" spans="4:15" ht="18" customHeight="1">
      <c r="D178" s="593"/>
      <c r="E178" s="587" t="s">
        <v>205</v>
      </c>
      <c r="F178" s="308" t="s">
        <v>4</v>
      </c>
      <c r="G178" s="658"/>
      <c r="H178" s="659"/>
      <c r="I178" s="573" t="s">
        <v>206</v>
      </c>
      <c r="J178" s="573"/>
      <c r="K178" s="660"/>
      <c r="L178" s="661"/>
      <c r="M178" s="661"/>
      <c r="N178" s="661"/>
      <c r="O178" s="662"/>
    </row>
    <row r="179" spans="4:15" ht="18" customHeight="1" thickBot="1">
      <c r="D179" s="594"/>
      <c r="E179" s="589"/>
      <c r="F179" s="309" t="s">
        <v>6</v>
      </c>
      <c r="G179" s="667"/>
      <c r="H179" s="668"/>
      <c r="I179" s="612" t="s">
        <v>207</v>
      </c>
      <c r="J179" s="612"/>
      <c r="K179" s="669"/>
      <c r="L179" s="670"/>
      <c r="M179" s="670"/>
      <c r="N179" s="670"/>
      <c r="O179" s="391" t="s">
        <v>244</v>
      </c>
    </row>
    <row r="180" spans="4:15" ht="19.5" customHeight="1">
      <c r="D180" s="298"/>
      <c r="E180" s="299"/>
      <c r="F180" s="299"/>
      <c r="G180" s="311" t="s">
        <v>274</v>
      </c>
      <c r="H180" s="299"/>
      <c r="I180" s="299"/>
      <c r="J180" s="296"/>
      <c r="K180" s="300"/>
      <c r="L180" s="300"/>
      <c r="M180" s="300"/>
      <c r="N180" s="602" t="s">
        <v>194</v>
      </c>
      <c r="O180" s="602"/>
    </row>
    <row r="181" spans="2:15" ht="21" customHeight="1">
      <c r="B181" s="330">
        <v>6</v>
      </c>
      <c r="D181" s="601" t="s">
        <v>200</v>
      </c>
      <c r="E181" s="602"/>
      <c r="F181" s="602"/>
      <c r="G181" s="602"/>
      <c r="K181" s="289" t="s">
        <v>188</v>
      </c>
      <c r="L181" s="290"/>
      <c r="M181" s="291"/>
      <c r="N181" s="292"/>
      <c r="O181" s="288"/>
    </row>
    <row r="182" spans="2:15" ht="21" customHeight="1">
      <c r="B182" s="324" t="s">
        <v>248</v>
      </c>
      <c r="L182" s="293"/>
      <c r="M182" s="294"/>
      <c r="N182" s="295" t="s">
        <v>189</v>
      </c>
      <c r="O182" s="310" t="s">
        <v>210</v>
      </c>
    </row>
    <row r="183" spans="15:16" ht="6" customHeight="1" thickBot="1">
      <c r="O183" s="291"/>
      <c r="P183" s="296"/>
    </row>
    <row r="184" spans="4:17" ht="22.5">
      <c r="D184" s="328" t="s">
        <v>201</v>
      </c>
      <c r="E184" s="575" t="s">
        <v>190</v>
      </c>
      <c r="F184" s="576"/>
      <c r="G184" s="576"/>
      <c r="H184" s="576"/>
      <c r="I184" s="576"/>
      <c r="J184" s="576"/>
      <c r="K184" s="576"/>
      <c r="L184" s="576"/>
      <c r="M184" s="576"/>
      <c r="N184" s="576"/>
      <c r="O184" s="577"/>
      <c r="P184" s="297"/>
      <c r="Q184" s="297"/>
    </row>
    <row r="185" spans="2:15" ht="33.75" customHeight="1">
      <c r="B185" s="329" t="str">
        <f>IF(H185="()　","データなし","")</f>
        <v>データなし</v>
      </c>
      <c r="D185" s="303" t="s">
        <v>191</v>
      </c>
      <c r="E185" s="627" t="s">
        <v>291</v>
      </c>
      <c r="F185" s="628"/>
      <c r="G185" s="629"/>
      <c r="H185" s="630" t="str">
        <f>"("&amp;VLOOKUP(B181,'申込入力シート'!$B$47:$T$66,6,FALSE)&amp;")　"&amp;VLOOKUP(B181,'申込入力シート'!$B$47:$T$66,7,FALSE)</f>
        <v>()　</v>
      </c>
      <c r="I185" s="630"/>
      <c r="J185" s="630"/>
      <c r="K185" s="630"/>
      <c r="L185" s="630"/>
      <c r="M185" s="630"/>
      <c r="N185" s="630"/>
      <c r="O185" s="631"/>
    </row>
    <row r="186" spans="4:15" ht="15.75" customHeight="1">
      <c r="D186" s="553" t="s">
        <v>202</v>
      </c>
      <c r="E186" s="632">
        <f>VLOOKUP(B181,'申込入力シート'!$B$47:$T$66,2,FALSE)</f>
        <v>0</v>
      </c>
      <c r="F186" s="633"/>
      <c r="G186" s="634"/>
      <c r="H186" s="304" t="s">
        <v>292</v>
      </c>
      <c r="I186" s="638">
        <f>VLOOKUP(B181,'申込入力シート'!$B$47:$T$66,5,FALSE)</f>
        <v>0</v>
      </c>
      <c r="J186" s="639"/>
      <c r="K186" s="639"/>
      <c r="L186" s="639"/>
      <c r="M186" s="640"/>
      <c r="N186" s="567" t="s">
        <v>196</v>
      </c>
      <c r="O186" s="641" t="str">
        <f>VLOOKUP(B181,'申込入力シート'!$B$47:$T$66,4,FALSE)&amp;"年"</f>
        <v>年</v>
      </c>
    </row>
    <row r="187" spans="4:16" ht="37.5" customHeight="1">
      <c r="D187" s="554"/>
      <c r="E187" s="635"/>
      <c r="F187" s="636"/>
      <c r="G187" s="637"/>
      <c r="H187" s="305" t="s">
        <v>9</v>
      </c>
      <c r="I187" s="643">
        <f>VLOOKUP(B181,'申込入力シート'!$B$47:$T$66,3,FALSE)</f>
        <v>0</v>
      </c>
      <c r="J187" s="644"/>
      <c r="K187" s="644"/>
      <c r="L187" s="644"/>
      <c r="M187" s="645"/>
      <c r="N187" s="568"/>
      <c r="O187" s="642"/>
      <c r="P187" s="296"/>
    </row>
    <row r="188" spans="4:15" ht="13.5">
      <c r="D188" s="609" t="s">
        <v>193</v>
      </c>
      <c r="E188" s="603" t="s">
        <v>197</v>
      </c>
      <c r="F188" s="610"/>
      <c r="G188" s="611"/>
      <c r="H188" s="603" t="s">
        <v>198</v>
      </c>
      <c r="I188" s="604"/>
      <c r="J188" s="604"/>
      <c r="K188" s="604"/>
      <c r="L188" s="604"/>
      <c r="M188" s="604"/>
      <c r="N188" s="604"/>
      <c r="O188" s="605"/>
    </row>
    <row r="189" spans="4:15" ht="33.75" customHeight="1">
      <c r="D189" s="554"/>
      <c r="E189" s="646">
        <f>'学校情報入力シート'!$D$4</f>
        <v>0</v>
      </c>
      <c r="F189" s="647"/>
      <c r="G189" s="648"/>
      <c r="H189" s="649" t="str">
        <f>'学校情報入力シート'!$D$5&amp;"　"&amp;'学校情報入力シート'!$D$6</f>
        <v>　</v>
      </c>
      <c r="I189" s="650"/>
      <c r="J189" s="650"/>
      <c r="K189" s="650"/>
      <c r="L189" s="650"/>
      <c r="M189" s="650"/>
      <c r="N189" s="650"/>
      <c r="O189" s="651"/>
    </row>
    <row r="190" spans="4:15" ht="13.5" customHeight="1">
      <c r="D190" s="553" t="s">
        <v>203</v>
      </c>
      <c r="E190" s="598" t="s">
        <v>209</v>
      </c>
      <c r="F190" s="598"/>
      <c r="G190" s="599"/>
      <c r="H190" s="598" t="s">
        <v>204</v>
      </c>
      <c r="I190" s="599"/>
      <c r="J190" s="599"/>
      <c r="K190" s="599"/>
      <c r="L190" s="599"/>
      <c r="M190" s="598" t="s">
        <v>199</v>
      </c>
      <c r="N190" s="599"/>
      <c r="O190" s="600"/>
    </row>
    <row r="191" spans="4:15" ht="33.75" customHeight="1" thickBot="1">
      <c r="D191" s="593"/>
      <c r="E191" s="652">
        <f>VLOOKUP(B181,'申込入力シート'!$B$47:$T$66,8,FALSE)</f>
        <v>0</v>
      </c>
      <c r="F191" s="652"/>
      <c r="G191" s="653"/>
      <c r="H191" s="654" t="str">
        <f>VLOOKUP(B181,'申込入力シート'!$B$47:$T$66,9,FALSE)&amp;" "&amp;VLOOKUP(B181,'申込入力シート'!$B$47:$T$66,10,FALSE)</f>
        <v> </v>
      </c>
      <c r="I191" s="655"/>
      <c r="J191" s="655"/>
      <c r="K191" s="655"/>
      <c r="L191" s="656"/>
      <c r="M191" s="654" t="str">
        <f>VLOOKUP(B181,'申込入力シート'!$B$47:$T$66,11,FALSE)&amp;" "&amp;VLOOKUP(B181,'申込入力シート'!$B$47:$T$66,12,FALSE)</f>
        <v> </v>
      </c>
      <c r="N191" s="655"/>
      <c r="O191" s="657"/>
    </row>
    <row r="192" spans="4:15" ht="19.5" customHeight="1">
      <c r="D192" s="593"/>
      <c r="E192" s="306" t="s">
        <v>214</v>
      </c>
      <c r="F192" s="302"/>
      <c r="G192" s="162"/>
      <c r="H192" s="299"/>
      <c r="I192" s="163"/>
      <c r="J192" s="163"/>
      <c r="K192" s="163"/>
      <c r="L192" s="163"/>
      <c r="M192" s="299"/>
      <c r="N192" s="163"/>
      <c r="O192" s="76"/>
    </row>
    <row r="193" spans="4:15" ht="18" customHeight="1">
      <c r="D193" s="593"/>
      <c r="E193" s="587" t="s">
        <v>208</v>
      </c>
      <c r="F193" s="308" t="s">
        <v>4</v>
      </c>
      <c r="G193" s="658"/>
      <c r="H193" s="659"/>
      <c r="I193" s="573" t="s">
        <v>206</v>
      </c>
      <c r="J193" s="573"/>
      <c r="K193" s="660"/>
      <c r="L193" s="661"/>
      <c r="M193" s="661"/>
      <c r="N193" s="661"/>
      <c r="O193" s="662"/>
    </row>
    <row r="194" spans="4:15" ht="18" customHeight="1">
      <c r="D194" s="593"/>
      <c r="E194" s="588"/>
      <c r="F194" s="307" t="s">
        <v>245</v>
      </c>
      <c r="G194" s="663"/>
      <c r="H194" s="664"/>
      <c r="I194" s="574" t="s">
        <v>207</v>
      </c>
      <c r="J194" s="574"/>
      <c r="K194" s="665"/>
      <c r="L194" s="666"/>
      <c r="M194" s="666"/>
      <c r="N194" s="666"/>
      <c r="O194" s="390" t="s">
        <v>244</v>
      </c>
    </row>
    <row r="195" spans="4:15" ht="18" customHeight="1">
      <c r="D195" s="593"/>
      <c r="E195" s="587" t="s">
        <v>205</v>
      </c>
      <c r="F195" s="308" t="s">
        <v>4</v>
      </c>
      <c r="G195" s="658"/>
      <c r="H195" s="659"/>
      <c r="I195" s="573" t="s">
        <v>206</v>
      </c>
      <c r="J195" s="573"/>
      <c r="K195" s="660"/>
      <c r="L195" s="661"/>
      <c r="M195" s="661"/>
      <c r="N195" s="661"/>
      <c r="O195" s="662"/>
    </row>
    <row r="196" spans="4:15" ht="18" customHeight="1" thickBot="1">
      <c r="D196" s="594"/>
      <c r="E196" s="589"/>
      <c r="F196" s="309" t="s">
        <v>245</v>
      </c>
      <c r="G196" s="667"/>
      <c r="H196" s="668"/>
      <c r="I196" s="612" t="s">
        <v>207</v>
      </c>
      <c r="J196" s="612"/>
      <c r="K196" s="669"/>
      <c r="L196" s="670"/>
      <c r="M196" s="670"/>
      <c r="N196" s="670"/>
      <c r="O196" s="391" t="s">
        <v>244</v>
      </c>
    </row>
    <row r="197" spans="4:15" ht="19.5" customHeight="1">
      <c r="D197" s="298"/>
      <c r="E197" s="299"/>
      <c r="F197" s="299"/>
      <c r="G197" s="311" t="s">
        <v>256</v>
      </c>
      <c r="H197" s="299"/>
      <c r="I197" s="299"/>
      <c r="J197" s="296"/>
      <c r="K197" s="300"/>
      <c r="L197" s="300"/>
      <c r="M197" s="300"/>
      <c r="N197" s="602" t="s">
        <v>194</v>
      </c>
      <c r="O197" s="602"/>
    </row>
    <row r="198" spans="4:15" ht="104.25" customHeight="1">
      <c r="D198" s="298"/>
      <c r="E198" s="299"/>
      <c r="F198" s="299"/>
      <c r="G198" s="299"/>
      <c r="H198" s="299"/>
      <c r="I198" s="299"/>
      <c r="J198" s="296"/>
      <c r="K198" s="300"/>
      <c r="L198" s="300"/>
      <c r="M198" s="300"/>
      <c r="N198" s="299"/>
      <c r="O198" s="299"/>
    </row>
    <row r="199" spans="2:15" ht="21" customHeight="1">
      <c r="B199" s="330">
        <v>6</v>
      </c>
      <c r="D199" s="601" t="s">
        <v>200</v>
      </c>
      <c r="E199" s="602"/>
      <c r="F199" s="602"/>
      <c r="G199" s="602"/>
      <c r="K199" s="289" t="s">
        <v>188</v>
      </c>
      <c r="L199" s="290"/>
      <c r="M199" s="291"/>
      <c r="N199" s="292"/>
      <c r="O199" s="288"/>
    </row>
    <row r="200" spans="2:15" ht="21" customHeight="1">
      <c r="B200" s="324" t="s">
        <v>246</v>
      </c>
      <c r="L200" s="293"/>
      <c r="M200" s="294"/>
      <c r="N200" s="295" t="s">
        <v>189</v>
      </c>
      <c r="O200" s="310" t="s">
        <v>210</v>
      </c>
    </row>
    <row r="201" spans="15:16" ht="6" customHeight="1" thickBot="1">
      <c r="O201" s="291"/>
      <c r="P201" s="296"/>
    </row>
    <row r="202" spans="4:17" ht="22.5">
      <c r="D202" s="328" t="s">
        <v>201</v>
      </c>
      <c r="E202" s="575" t="s">
        <v>190</v>
      </c>
      <c r="F202" s="576"/>
      <c r="G202" s="576"/>
      <c r="H202" s="576"/>
      <c r="I202" s="576"/>
      <c r="J202" s="576"/>
      <c r="K202" s="576"/>
      <c r="L202" s="576"/>
      <c r="M202" s="576"/>
      <c r="N202" s="576"/>
      <c r="O202" s="577"/>
      <c r="P202" s="297"/>
      <c r="Q202" s="297"/>
    </row>
    <row r="203" spans="2:15" ht="33.75" customHeight="1">
      <c r="B203" s="329" t="str">
        <f>IF(H203="()　","データなし","")</f>
        <v>データなし</v>
      </c>
      <c r="D203" s="303" t="s">
        <v>191</v>
      </c>
      <c r="E203" s="627" t="s">
        <v>291</v>
      </c>
      <c r="F203" s="628"/>
      <c r="G203" s="629"/>
      <c r="H203" s="630" t="str">
        <f>"("&amp;VLOOKUP(B199,'申込入力シート'!$B$47:$T$66,13,FALSE)&amp;")　"&amp;VLOOKUP(B199,'申込入力シート'!$B$47:$T$66,14,FALSE)</f>
        <v>()　</v>
      </c>
      <c r="I203" s="630"/>
      <c r="J203" s="630"/>
      <c r="K203" s="630"/>
      <c r="L203" s="630"/>
      <c r="M203" s="630"/>
      <c r="N203" s="630"/>
      <c r="O203" s="631"/>
    </row>
    <row r="204" spans="4:15" ht="15.75" customHeight="1">
      <c r="D204" s="553" t="s">
        <v>202</v>
      </c>
      <c r="E204" s="632">
        <f>VLOOKUP(B199,'申込入力シート'!$B$47:$T$66,2,FALSE)</f>
        <v>0</v>
      </c>
      <c r="F204" s="633"/>
      <c r="G204" s="634"/>
      <c r="H204" s="304" t="s">
        <v>292</v>
      </c>
      <c r="I204" s="638">
        <f>VLOOKUP(B199,'申込入力シート'!$B$47:$T$66,5,FALSE)</f>
        <v>0</v>
      </c>
      <c r="J204" s="639"/>
      <c r="K204" s="639"/>
      <c r="L204" s="639"/>
      <c r="M204" s="640"/>
      <c r="N204" s="567" t="s">
        <v>196</v>
      </c>
      <c r="O204" s="641" t="str">
        <f>VLOOKUP(B199,'申込入力シート'!$B$47:$T$66,4,FALSE)&amp;"年"</f>
        <v>年</v>
      </c>
    </row>
    <row r="205" spans="4:16" ht="37.5" customHeight="1">
      <c r="D205" s="554"/>
      <c r="E205" s="635"/>
      <c r="F205" s="636"/>
      <c r="G205" s="637"/>
      <c r="H205" s="305" t="s">
        <v>9</v>
      </c>
      <c r="I205" s="643">
        <f>VLOOKUP(B199,'申込入力シート'!$B$47:$T$66,3,FALSE)</f>
        <v>0</v>
      </c>
      <c r="J205" s="644"/>
      <c r="K205" s="644"/>
      <c r="L205" s="644"/>
      <c r="M205" s="645"/>
      <c r="N205" s="568"/>
      <c r="O205" s="642"/>
      <c r="P205" s="296"/>
    </row>
    <row r="206" spans="4:15" ht="13.5">
      <c r="D206" s="609" t="s">
        <v>193</v>
      </c>
      <c r="E206" s="603" t="s">
        <v>197</v>
      </c>
      <c r="F206" s="610"/>
      <c r="G206" s="611"/>
      <c r="H206" s="603" t="s">
        <v>198</v>
      </c>
      <c r="I206" s="604"/>
      <c r="J206" s="604"/>
      <c r="K206" s="604"/>
      <c r="L206" s="604"/>
      <c r="M206" s="604"/>
      <c r="N206" s="604"/>
      <c r="O206" s="605"/>
    </row>
    <row r="207" spans="4:15" ht="33.75" customHeight="1">
      <c r="D207" s="554"/>
      <c r="E207" s="646">
        <f>'学校情報入力シート'!$D$4</f>
        <v>0</v>
      </c>
      <c r="F207" s="647"/>
      <c r="G207" s="648"/>
      <c r="H207" s="649" t="str">
        <f>'学校情報入力シート'!$D$5&amp;"　"&amp;'学校情報入力シート'!$D$6</f>
        <v>　</v>
      </c>
      <c r="I207" s="650"/>
      <c r="J207" s="650"/>
      <c r="K207" s="650"/>
      <c r="L207" s="650"/>
      <c r="M207" s="650"/>
      <c r="N207" s="650"/>
      <c r="O207" s="651"/>
    </row>
    <row r="208" spans="4:15" ht="13.5" customHeight="1">
      <c r="D208" s="553" t="s">
        <v>203</v>
      </c>
      <c r="E208" s="598" t="s">
        <v>209</v>
      </c>
      <c r="F208" s="598"/>
      <c r="G208" s="599"/>
      <c r="H208" s="598" t="s">
        <v>204</v>
      </c>
      <c r="I208" s="599"/>
      <c r="J208" s="599"/>
      <c r="K208" s="599"/>
      <c r="L208" s="599"/>
      <c r="M208" s="598" t="s">
        <v>199</v>
      </c>
      <c r="N208" s="599"/>
      <c r="O208" s="600"/>
    </row>
    <row r="209" spans="4:15" ht="33.75" customHeight="1" thickBot="1">
      <c r="D209" s="593"/>
      <c r="E209" s="652">
        <f>VLOOKUP(B199,'申込入力シート'!$B$47:$T$66,15,FALSE)</f>
        <v>0</v>
      </c>
      <c r="F209" s="652"/>
      <c r="G209" s="653"/>
      <c r="H209" s="654" t="str">
        <f>VLOOKUP(B199,'申込入力シート'!$B$47:$T$66,16,FALSE)&amp;" "&amp;VLOOKUP(B199,'申込入力シート'!$B$47:$T$66,17,FALSE)</f>
        <v> </v>
      </c>
      <c r="I209" s="655"/>
      <c r="J209" s="655"/>
      <c r="K209" s="655"/>
      <c r="L209" s="656"/>
      <c r="M209" s="654" t="str">
        <f>VLOOKUP(B199,'申込入力シート'!$B$47:$T$66,18,FALSE)&amp;" "&amp;VLOOKUP(B199,'申込入力シート'!$B$47:$T$66,19,FALSE)</f>
        <v> </v>
      </c>
      <c r="N209" s="655"/>
      <c r="O209" s="657"/>
    </row>
    <row r="210" spans="4:15" ht="19.5" customHeight="1">
      <c r="D210" s="593"/>
      <c r="E210" s="306" t="s">
        <v>214</v>
      </c>
      <c r="F210" s="302"/>
      <c r="G210" s="162"/>
      <c r="H210" s="299"/>
      <c r="I210" s="163"/>
      <c r="J210" s="163"/>
      <c r="K210" s="163"/>
      <c r="L210" s="163"/>
      <c r="M210" s="299"/>
      <c r="N210" s="163"/>
      <c r="O210" s="76"/>
    </row>
    <row r="211" spans="4:15" ht="18" customHeight="1">
      <c r="D211" s="593"/>
      <c r="E211" s="587" t="s">
        <v>208</v>
      </c>
      <c r="F211" s="308" t="s">
        <v>4</v>
      </c>
      <c r="G211" s="658"/>
      <c r="H211" s="659"/>
      <c r="I211" s="573" t="s">
        <v>206</v>
      </c>
      <c r="J211" s="573"/>
      <c r="K211" s="660"/>
      <c r="L211" s="661"/>
      <c r="M211" s="661"/>
      <c r="N211" s="661"/>
      <c r="O211" s="662"/>
    </row>
    <row r="212" spans="4:15" ht="18" customHeight="1">
      <c r="D212" s="593"/>
      <c r="E212" s="588"/>
      <c r="F212" s="307" t="s">
        <v>6</v>
      </c>
      <c r="G212" s="663"/>
      <c r="H212" s="664"/>
      <c r="I212" s="574" t="s">
        <v>207</v>
      </c>
      <c r="J212" s="574"/>
      <c r="K212" s="665"/>
      <c r="L212" s="666"/>
      <c r="M212" s="666"/>
      <c r="N212" s="666"/>
      <c r="O212" s="390" t="s">
        <v>244</v>
      </c>
    </row>
    <row r="213" spans="4:15" ht="18" customHeight="1">
      <c r="D213" s="593"/>
      <c r="E213" s="587" t="s">
        <v>205</v>
      </c>
      <c r="F213" s="308" t="s">
        <v>4</v>
      </c>
      <c r="G213" s="658"/>
      <c r="H213" s="659"/>
      <c r="I213" s="573" t="s">
        <v>206</v>
      </c>
      <c r="J213" s="573"/>
      <c r="K213" s="660"/>
      <c r="L213" s="661"/>
      <c r="M213" s="661"/>
      <c r="N213" s="661"/>
      <c r="O213" s="662"/>
    </row>
    <row r="214" spans="4:15" ht="18" customHeight="1" thickBot="1">
      <c r="D214" s="594"/>
      <c r="E214" s="589"/>
      <c r="F214" s="309" t="s">
        <v>6</v>
      </c>
      <c r="G214" s="667"/>
      <c r="H214" s="668"/>
      <c r="I214" s="612" t="s">
        <v>207</v>
      </c>
      <c r="J214" s="612"/>
      <c r="K214" s="669"/>
      <c r="L214" s="670"/>
      <c r="M214" s="670"/>
      <c r="N214" s="670"/>
      <c r="O214" s="391" t="s">
        <v>244</v>
      </c>
    </row>
    <row r="215" spans="4:15" ht="19.5" customHeight="1">
      <c r="D215" s="298"/>
      <c r="E215" s="299"/>
      <c r="F215" s="299"/>
      <c r="G215" s="311" t="s">
        <v>275</v>
      </c>
      <c r="H215" s="299"/>
      <c r="I215" s="299"/>
      <c r="J215" s="296"/>
      <c r="K215" s="300"/>
      <c r="L215" s="300"/>
      <c r="M215" s="300"/>
      <c r="N215" s="602" t="s">
        <v>194</v>
      </c>
      <c r="O215" s="602"/>
    </row>
    <row r="216" spans="2:15" ht="21" customHeight="1">
      <c r="B216" s="330">
        <v>7</v>
      </c>
      <c r="D216" s="601" t="s">
        <v>200</v>
      </c>
      <c r="E216" s="602"/>
      <c r="F216" s="602"/>
      <c r="G216" s="602"/>
      <c r="K216" s="289" t="s">
        <v>188</v>
      </c>
      <c r="L216" s="290"/>
      <c r="M216" s="291"/>
      <c r="N216" s="292"/>
      <c r="O216" s="288"/>
    </row>
    <row r="217" spans="2:15" ht="21" customHeight="1">
      <c r="B217" s="324" t="s">
        <v>248</v>
      </c>
      <c r="L217" s="293"/>
      <c r="M217" s="294"/>
      <c r="N217" s="295" t="s">
        <v>189</v>
      </c>
      <c r="O217" s="310" t="s">
        <v>210</v>
      </c>
    </row>
    <row r="218" spans="15:16" ht="6" customHeight="1" thickBot="1">
      <c r="O218" s="291"/>
      <c r="P218" s="296"/>
    </row>
    <row r="219" spans="4:17" ht="22.5">
      <c r="D219" s="328" t="s">
        <v>201</v>
      </c>
      <c r="E219" s="575" t="s">
        <v>190</v>
      </c>
      <c r="F219" s="576"/>
      <c r="G219" s="576"/>
      <c r="H219" s="576"/>
      <c r="I219" s="576"/>
      <c r="J219" s="576"/>
      <c r="K219" s="576"/>
      <c r="L219" s="576"/>
      <c r="M219" s="576"/>
      <c r="N219" s="576"/>
      <c r="O219" s="577"/>
      <c r="P219" s="297"/>
      <c r="Q219" s="297"/>
    </row>
    <row r="220" spans="2:15" ht="33.75" customHeight="1">
      <c r="B220" s="329" t="str">
        <f>IF(H220="()　","データなし","")</f>
        <v>データなし</v>
      </c>
      <c r="D220" s="303" t="s">
        <v>191</v>
      </c>
      <c r="E220" s="627" t="s">
        <v>291</v>
      </c>
      <c r="F220" s="628"/>
      <c r="G220" s="629"/>
      <c r="H220" s="630" t="str">
        <f>"("&amp;VLOOKUP(B216,'申込入力シート'!$B$47:$T$66,6,FALSE)&amp;")　"&amp;VLOOKUP(B216,'申込入力シート'!$B$47:$T$66,7,FALSE)</f>
        <v>()　</v>
      </c>
      <c r="I220" s="630"/>
      <c r="J220" s="630"/>
      <c r="K220" s="630"/>
      <c r="L220" s="630"/>
      <c r="M220" s="630"/>
      <c r="N220" s="630"/>
      <c r="O220" s="631"/>
    </row>
    <row r="221" spans="4:15" ht="15.75" customHeight="1">
      <c r="D221" s="553" t="s">
        <v>202</v>
      </c>
      <c r="E221" s="632">
        <f>VLOOKUP(B216,'申込入力シート'!$B$47:$T$66,2,FALSE)</f>
        <v>0</v>
      </c>
      <c r="F221" s="633"/>
      <c r="G221" s="634"/>
      <c r="H221" s="304" t="s">
        <v>292</v>
      </c>
      <c r="I221" s="638">
        <f>VLOOKUP(B216,'申込入力シート'!$B$47:$T$66,5,FALSE)</f>
        <v>0</v>
      </c>
      <c r="J221" s="639"/>
      <c r="K221" s="639"/>
      <c r="L221" s="639"/>
      <c r="M221" s="640"/>
      <c r="N221" s="567" t="s">
        <v>196</v>
      </c>
      <c r="O221" s="641" t="str">
        <f>VLOOKUP(B216,'申込入力シート'!$B$47:$T$66,4,FALSE)&amp;"年"</f>
        <v>年</v>
      </c>
    </row>
    <row r="222" spans="4:16" ht="37.5" customHeight="1">
      <c r="D222" s="554"/>
      <c r="E222" s="635"/>
      <c r="F222" s="636"/>
      <c r="G222" s="637"/>
      <c r="H222" s="305" t="s">
        <v>9</v>
      </c>
      <c r="I222" s="643">
        <f>VLOOKUP(B216,'申込入力シート'!$B$47:$T$66,3,FALSE)</f>
        <v>0</v>
      </c>
      <c r="J222" s="644"/>
      <c r="K222" s="644"/>
      <c r="L222" s="644"/>
      <c r="M222" s="645"/>
      <c r="N222" s="568"/>
      <c r="O222" s="642"/>
      <c r="P222" s="296"/>
    </row>
    <row r="223" spans="4:15" ht="13.5">
      <c r="D223" s="609" t="s">
        <v>193</v>
      </c>
      <c r="E223" s="603" t="s">
        <v>197</v>
      </c>
      <c r="F223" s="610"/>
      <c r="G223" s="611"/>
      <c r="H223" s="603" t="s">
        <v>198</v>
      </c>
      <c r="I223" s="604"/>
      <c r="J223" s="604"/>
      <c r="K223" s="604"/>
      <c r="L223" s="604"/>
      <c r="M223" s="604"/>
      <c r="N223" s="604"/>
      <c r="O223" s="605"/>
    </row>
    <row r="224" spans="4:15" ht="33.75" customHeight="1">
      <c r="D224" s="554"/>
      <c r="E224" s="646">
        <f>'学校情報入力シート'!$D$4</f>
        <v>0</v>
      </c>
      <c r="F224" s="647"/>
      <c r="G224" s="648"/>
      <c r="H224" s="649" t="str">
        <f>'学校情報入力シート'!$D$5&amp;"　"&amp;'学校情報入力シート'!$D$6</f>
        <v>　</v>
      </c>
      <c r="I224" s="650"/>
      <c r="J224" s="650"/>
      <c r="K224" s="650"/>
      <c r="L224" s="650"/>
      <c r="M224" s="650"/>
      <c r="N224" s="650"/>
      <c r="O224" s="651"/>
    </row>
    <row r="225" spans="4:15" ht="13.5" customHeight="1">
      <c r="D225" s="553" t="s">
        <v>203</v>
      </c>
      <c r="E225" s="598" t="s">
        <v>209</v>
      </c>
      <c r="F225" s="598"/>
      <c r="G225" s="599"/>
      <c r="H225" s="598" t="s">
        <v>204</v>
      </c>
      <c r="I225" s="599"/>
      <c r="J225" s="599"/>
      <c r="K225" s="599"/>
      <c r="L225" s="599"/>
      <c r="M225" s="598" t="s">
        <v>199</v>
      </c>
      <c r="N225" s="599"/>
      <c r="O225" s="600"/>
    </row>
    <row r="226" spans="4:15" ht="33.75" customHeight="1" thickBot="1">
      <c r="D226" s="593"/>
      <c r="E226" s="652">
        <f>VLOOKUP(B216,'申込入力シート'!$B$47:$T$66,8,FALSE)</f>
        <v>0</v>
      </c>
      <c r="F226" s="652"/>
      <c r="G226" s="653"/>
      <c r="H226" s="654" t="str">
        <f>VLOOKUP(B216,'申込入力シート'!$B$47:$T$66,9,FALSE)&amp;" "&amp;VLOOKUP(B216,'申込入力シート'!$B$47:$T$66,10,FALSE)</f>
        <v> </v>
      </c>
      <c r="I226" s="655"/>
      <c r="J226" s="655"/>
      <c r="K226" s="655"/>
      <c r="L226" s="656"/>
      <c r="M226" s="654" t="str">
        <f>VLOOKUP(B216,'申込入力シート'!$B$47:$T$66,11,FALSE)&amp;" "&amp;VLOOKUP(B216,'申込入力シート'!$B$47:$T$66,12,FALSE)</f>
        <v> </v>
      </c>
      <c r="N226" s="655"/>
      <c r="O226" s="657"/>
    </row>
    <row r="227" spans="4:15" ht="19.5" customHeight="1">
      <c r="D227" s="593"/>
      <c r="E227" s="306" t="s">
        <v>214</v>
      </c>
      <c r="F227" s="302"/>
      <c r="G227" s="162"/>
      <c r="H227" s="299"/>
      <c r="I227" s="163"/>
      <c r="J227" s="163"/>
      <c r="K227" s="163"/>
      <c r="L227" s="163"/>
      <c r="M227" s="299"/>
      <c r="N227" s="163"/>
      <c r="O227" s="76"/>
    </row>
    <row r="228" spans="4:15" ht="18" customHeight="1">
      <c r="D228" s="593"/>
      <c r="E228" s="587" t="s">
        <v>208</v>
      </c>
      <c r="F228" s="308" t="s">
        <v>4</v>
      </c>
      <c r="G228" s="658"/>
      <c r="H228" s="659"/>
      <c r="I228" s="573" t="s">
        <v>206</v>
      </c>
      <c r="J228" s="573"/>
      <c r="K228" s="660"/>
      <c r="L228" s="661"/>
      <c r="M228" s="661"/>
      <c r="N228" s="661"/>
      <c r="O228" s="662"/>
    </row>
    <row r="229" spans="4:15" ht="18" customHeight="1">
      <c r="D229" s="593"/>
      <c r="E229" s="588"/>
      <c r="F229" s="307" t="s">
        <v>245</v>
      </c>
      <c r="G229" s="663"/>
      <c r="H229" s="664"/>
      <c r="I229" s="574" t="s">
        <v>207</v>
      </c>
      <c r="J229" s="574"/>
      <c r="K229" s="665"/>
      <c r="L229" s="666"/>
      <c r="M229" s="666"/>
      <c r="N229" s="666"/>
      <c r="O229" s="390" t="s">
        <v>244</v>
      </c>
    </row>
    <row r="230" spans="4:15" ht="18" customHeight="1">
      <c r="D230" s="593"/>
      <c r="E230" s="587" t="s">
        <v>205</v>
      </c>
      <c r="F230" s="308" t="s">
        <v>4</v>
      </c>
      <c r="G230" s="658"/>
      <c r="H230" s="659"/>
      <c r="I230" s="573" t="s">
        <v>206</v>
      </c>
      <c r="J230" s="573"/>
      <c r="K230" s="660"/>
      <c r="L230" s="661"/>
      <c r="M230" s="661"/>
      <c r="N230" s="661"/>
      <c r="O230" s="662"/>
    </row>
    <row r="231" spans="4:15" ht="18" customHeight="1" thickBot="1">
      <c r="D231" s="594"/>
      <c r="E231" s="589"/>
      <c r="F231" s="309" t="s">
        <v>245</v>
      </c>
      <c r="G231" s="667"/>
      <c r="H231" s="668"/>
      <c r="I231" s="612" t="s">
        <v>207</v>
      </c>
      <c r="J231" s="612"/>
      <c r="K231" s="669"/>
      <c r="L231" s="670"/>
      <c r="M231" s="670"/>
      <c r="N231" s="670"/>
      <c r="O231" s="391" t="s">
        <v>244</v>
      </c>
    </row>
    <row r="232" spans="4:15" ht="19.5" customHeight="1">
      <c r="D232" s="298"/>
      <c r="E232" s="299"/>
      <c r="F232" s="299"/>
      <c r="G232" s="311" t="s">
        <v>257</v>
      </c>
      <c r="H232" s="299"/>
      <c r="I232" s="299"/>
      <c r="J232" s="296"/>
      <c r="K232" s="300"/>
      <c r="L232" s="300"/>
      <c r="M232" s="300"/>
      <c r="N232" s="602" t="s">
        <v>194</v>
      </c>
      <c r="O232" s="602"/>
    </row>
    <row r="233" spans="4:15" ht="104.25" customHeight="1">
      <c r="D233" s="298"/>
      <c r="E233" s="299"/>
      <c r="F233" s="299"/>
      <c r="G233" s="299"/>
      <c r="H233" s="299"/>
      <c r="I233" s="299"/>
      <c r="J233" s="296"/>
      <c r="K233" s="300"/>
      <c r="L233" s="300"/>
      <c r="M233" s="300"/>
      <c r="N233" s="299"/>
      <c r="O233" s="299"/>
    </row>
    <row r="234" spans="2:15" ht="21" customHeight="1">
      <c r="B234" s="330">
        <v>7</v>
      </c>
      <c r="D234" s="601" t="s">
        <v>200</v>
      </c>
      <c r="E234" s="602"/>
      <c r="F234" s="602"/>
      <c r="G234" s="602"/>
      <c r="K234" s="289" t="s">
        <v>188</v>
      </c>
      <c r="L234" s="290"/>
      <c r="M234" s="291"/>
      <c r="N234" s="292"/>
      <c r="O234" s="288"/>
    </row>
    <row r="235" spans="2:15" ht="21" customHeight="1">
      <c r="B235" s="324" t="s">
        <v>246</v>
      </c>
      <c r="L235" s="293"/>
      <c r="M235" s="294"/>
      <c r="N235" s="295" t="s">
        <v>189</v>
      </c>
      <c r="O235" s="310" t="s">
        <v>210</v>
      </c>
    </row>
    <row r="236" spans="15:16" ht="6" customHeight="1" thickBot="1">
      <c r="O236" s="291"/>
      <c r="P236" s="296"/>
    </row>
    <row r="237" spans="4:17" ht="22.5">
      <c r="D237" s="328" t="s">
        <v>201</v>
      </c>
      <c r="E237" s="575" t="s">
        <v>190</v>
      </c>
      <c r="F237" s="576"/>
      <c r="G237" s="576"/>
      <c r="H237" s="576"/>
      <c r="I237" s="576"/>
      <c r="J237" s="576"/>
      <c r="K237" s="576"/>
      <c r="L237" s="576"/>
      <c r="M237" s="576"/>
      <c r="N237" s="576"/>
      <c r="O237" s="577"/>
      <c r="P237" s="297"/>
      <c r="Q237" s="297"/>
    </row>
    <row r="238" spans="2:15" ht="33.75" customHeight="1">
      <c r="B238" s="329" t="str">
        <f>IF(H238="()　","データなし","")</f>
        <v>データなし</v>
      </c>
      <c r="D238" s="303" t="s">
        <v>191</v>
      </c>
      <c r="E238" s="627" t="s">
        <v>291</v>
      </c>
      <c r="F238" s="628"/>
      <c r="G238" s="629"/>
      <c r="H238" s="630" t="str">
        <f>"("&amp;VLOOKUP(B234,'申込入力シート'!$B$47:$T$66,13,FALSE)&amp;")　"&amp;VLOOKUP(B234,'申込入力シート'!$B$47:$T$66,14,FALSE)</f>
        <v>()　</v>
      </c>
      <c r="I238" s="630"/>
      <c r="J238" s="630"/>
      <c r="K238" s="630"/>
      <c r="L238" s="630"/>
      <c r="M238" s="630"/>
      <c r="N238" s="630"/>
      <c r="O238" s="631"/>
    </row>
    <row r="239" spans="4:15" ht="15.75" customHeight="1">
      <c r="D239" s="553" t="s">
        <v>202</v>
      </c>
      <c r="E239" s="632">
        <f>VLOOKUP(B234,'申込入力シート'!$B$47:$T$66,2,FALSE)</f>
        <v>0</v>
      </c>
      <c r="F239" s="633"/>
      <c r="G239" s="634"/>
      <c r="H239" s="304" t="s">
        <v>292</v>
      </c>
      <c r="I239" s="638">
        <f>VLOOKUP(B234,'申込入力シート'!$B$47:$T$66,5,FALSE)</f>
        <v>0</v>
      </c>
      <c r="J239" s="639"/>
      <c r="K239" s="639"/>
      <c r="L239" s="639"/>
      <c r="M239" s="640"/>
      <c r="N239" s="567" t="s">
        <v>196</v>
      </c>
      <c r="O239" s="641" t="str">
        <f>VLOOKUP(B234,'申込入力シート'!$B$47:$T$66,4,FALSE)&amp;"年"</f>
        <v>年</v>
      </c>
    </row>
    <row r="240" spans="4:16" ht="37.5" customHeight="1">
      <c r="D240" s="554"/>
      <c r="E240" s="635"/>
      <c r="F240" s="636"/>
      <c r="G240" s="637"/>
      <c r="H240" s="305" t="s">
        <v>9</v>
      </c>
      <c r="I240" s="643">
        <f>VLOOKUP(B234,'申込入力シート'!$B$47:$T$66,3,FALSE)</f>
        <v>0</v>
      </c>
      <c r="J240" s="644"/>
      <c r="K240" s="644"/>
      <c r="L240" s="644"/>
      <c r="M240" s="645"/>
      <c r="N240" s="568"/>
      <c r="O240" s="642"/>
      <c r="P240" s="296"/>
    </row>
    <row r="241" spans="4:15" ht="13.5">
      <c r="D241" s="609" t="s">
        <v>193</v>
      </c>
      <c r="E241" s="603" t="s">
        <v>197</v>
      </c>
      <c r="F241" s="610"/>
      <c r="G241" s="611"/>
      <c r="H241" s="603" t="s">
        <v>198</v>
      </c>
      <c r="I241" s="604"/>
      <c r="J241" s="604"/>
      <c r="K241" s="604"/>
      <c r="L241" s="604"/>
      <c r="M241" s="604"/>
      <c r="N241" s="604"/>
      <c r="O241" s="605"/>
    </row>
    <row r="242" spans="4:15" ht="33.75" customHeight="1">
      <c r="D242" s="554"/>
      <c r="E242" s="646">
        <f>'学校情報入力シート'!$D$4</f>
        <v>0</v>
      </c>
      <c r="F242" s="647"/>
      <c r="G242" s="648"/>
      <c r="H242" s="649" t="str">
        <f>'学校情報入力シート'!$D$5&amp;"　"&amp;'学校情報入力シート'!$D$6</f>
        <v>　</v>
      </c>
      <c r="I242" s="650"/>
      <c r="J242" s="650"/>
      <c r="K242" s="650"/>
      <c r="L242" s="650"/>
      <c r="M242" s="650"/>
      <c r="N242" s="650"/>
      <c r="O242" s="651"/>
    </row>
    <row r="243" spans="4:15" ht="13.5" customHeight="1">
      <c r="D243" s="553" t="s">
        <v>203</v>
      </c>
      <c r="E243" s="598" t="s">
        <v>209</v>
      </c>
      <c r="F243" s="598"/>
      <c r="G243" s="599"/>
      <c r="H243" s="598" t="s">
        <v>204</v>
      </c>
      <c r="I243" s="599"/>
      <c r="J243" s="599"/>
      <c r="K243" s="599"/>
      <c r="L243" s="599"/>
      <c r="M243" s="598" t="s">
        <v>199</v>
      </c>
      <c r="N243" s="599"/>
      <c r="O243" s="600"/>
    </row>
    <row r="244" spans="4:15" ht="33.75" customHeight="1" thickBot="1">
      <c r="D244" s="593"/>
      <c r="E244" s="652">
        <f>VLOOKUP(B234,'申込入力シート'!$B$47:$T$66,15,FALSE)</f>
        <v>0</v>
      </c>
      <c r="F244" s="652"/>
      <c r="G244" s="653"/>
      <c r="H244" s="654" t="str">
        <f>VLOOKUP(B234,'申込入力シート'!$B$47:$T$66,16,FALSE)&amp;" "&amp;VLOOKUP(B234,'申込入力シート'!$B$47:$T$66,17,FALSE)</f>
        <v> </v>
      </c>
      <c r="I244" s="655"/>
      <c r="J244" s="655"/>
      <c r="K244" s="655"/>
      <c r="L244" s="656"/>
      <c r="M244" s="654" t="str">
        <f>VLOOKUP(B234,'申込入力シート'!$B$47:$T$66,18,FALSE)&amp;" "&amp;VLOOKUP(B234,'申込入力シート'!$B$47:$T$66,19,FALSE)</f>
        <v> </v>
      </c>
      <c r="N244" s="655"/>
      <c r="O244" s="657"/>
    </row>
    <row r="245" spans="4:15" ht="19.5" customHeight="1">
      <c r="D245" s="593"/>
      <c r="E245" s="306" t="s">
        <v>214</v>
      </c>
      <c r="F245" s="302"/>
      <c r="G245" s="162"/>
      <c r="H245" s="299"/>
      <c r="I245" s="163"/>
      <c r="J245" s="163"/>
      <c r="K245" s="163"/>
      <c r="L245" s="163"/>
      <c r="M245" s="299"/>
      <c r="N245" s="163"/>
      <c r="O245" s="76"/>
    </row>
    <row r="246" spans="4:15" ht="18" customHeight="1">
      <c r="D246" s="593"/>
      <c r="E246" s="587" t="s">
        <v>208</v>
      </c>
      <c r="F246" s="308" t="s">
        <v>4</v>
      </c>
      <c r="G246" s="658"/>
      <c r="H246" s="659"/>
      <c r="I246" s="573" t="s">
        <v>206</v>
      </c>
      <c r="J246" s="573"/>
      <c r="K246" s="660"/>
      <c r="L246" s="661"/>
      <c r="M246" s="661"/>
      <c r="N246" s="661"/>
      <c r="O246" s="662"/>
    </row>
    <row r="247" spans="4:15" ht="18" customHeight="1">
      <c r="D247" s="593"/>
      <c r="E247" s="588"/>
      <c r="F247" s="307" t="s">
        <v>6</v>
      </c>
      <c r="G247" s="663"/>
      <c r="H247" s="664"/>
      <c r="I247" s="574" t="s">
        <v>207</v>
      </c>
      <c r="J247" s="574"/>
      <c r="K247" s="665"/>
      <c r="L247" s="666"/>
      <c r="M247" s="666"/>
      <c r="N247" s="666"/>
      <c r="O247" s="390" t="s">
        <v>244</v>
      </c>
    </row>
    <row r="248" spans="4:15" ht="18" customHeight="1">
      <c r="D248" s="593"/>
      <c r="E248" s="587" t="s">
        <v>205</v>
      </c>
      <c r="F248" s="308" t="s">
        <v>4</v>
      </c>
      <c r="G248" s="658"/>
      <c r="H248" s="659"/>
      <c r="I248" s="573" t="s">
        <v>206</v>
      </c>
      <c r="J248" s="573"/>
      <c r="K248" s="660"/>
      <c r="L248" s="661"/>
      <c r="M248" s="661"/>
      <c r="N248" s="661"/>
      <c r="O248" s="662"/>
    </row>
    <row r="249" spans="4:15" ht="18" customHeight="1" thickBot="1">
      <c r="D249" s="594"/>
      <c r="E249" s="589"/>
      <c r="F249" s="309" t="s">
        <v>6</v>
      </c>
      <c r="G249" s="667"/>
      <c r="H249" s="668"/>
      <c r="I249" s="612" t="s">
        <v>207</v>
      </c>
      <c r="J249" s="612"/>
      <c r="K249" s="669"/>
      <c r="L249" s="670"/>
      <c r="M249" s="670"/>
      <c r="N249" s="670"/>
      <c r="O249" s="391" t="s">
        <v>244</v>
      </c>
    </row>
    <row r="250" spans="4:15" ht="19.5" customHeight="1">
      <c r="D250" s="298"/>
      <c r="E250" s="299"/>
      <c r="F250" s="299"/>
      <c r="G250" s="311" t="s">
        <v>276</v>
      </c>
      <c r="H250" s="299"/>
      <c r="I250" s="299"/>
      <c r="J250" s="296"/>
      <c r="K250" s="300"/>
      <c r="L250" s="300"/>
      <c r="M250" s="300"/>
      <c r="N250" s="602" t="s">
        <v>194</v>
      </c>
      <c r="O250" s="602"/>
    </row>
    <row r="251" spans="2:15" ht="21" customHeight="1">
      <c r="B251" s="330">
        <v>8</v>
      </c>
      <c r="D251" s="601" t="s">
        <v>200</v>
      </c>
      <c r="E251" s="602"/>
      <c r="F251" s="602"/>
      <c r="G251" s="602"/>
      <c r="K251" s="289" t="s">
        <v>188</v>
      </c>
      <c r="L251" s="290"/>
      <c r="M251" s="291"/>
      <c r="N251" s="292"/>
      <c r="O251" s="288"/>
    </row>
    <row r="252" spans="2:15" ht="21" customHeight="1">
      <c r="B252" s="324" t="s">
        <v>248</v>
      </c>
      <c r="L252" s="293"/>
      <c r="M252" s="294"/>
      <c r="N252" s="295" t="s">
        <v>189</v>
      </c>
      <c r="O252" s="310" t="s">
        <v>210</v>
      </c>
    </row>
    <row r="253" spans="15:16" ht="6" customHeight="1" thickBot="1">
      <c r="O253" s="291"/>
      <c r="P253" s="296"/>
    </row>
    <row r="254" spans="4:17" ht="22.5">
      <c r="D254" s="328" t="s">
        <v>201</v>
      </c>
      <c r="E254" s="575" t="s">
        <v>190</v>
      </c>
      <c r="F254" s="576"/>
      <c r="G254" s="576"/>
      <c r="H254" s="576"/>
      <c r="I254" s="576"/>
      <c r="J254" s="576"/>
      <c r="K254" s="576"/>
      <c r="L254" s="576"/>
      <c r="M254" s="576"/>
      <c r="N254" s="576"/>
      <c r="O254" s="577"/>
      <c r="P254" s="297"/>
      <c r="Q254" s="297"/>
    </row>
    <row r="255" spans="2:15" ht="33.75" customHeight="1">
      <c r="B255" s="329" t="str">
        <f>IF(H255="()　","データなし","")</f>
        <v>データなし</v>
      </c>
      <c r="D255" s="303" t="s">
        <v>191</v>
      </c>
      <c r="E255" s="627" t="s">
        <v>291</v>
      </c>
      <c r="F255" s="628"/>
      <c r="G255" s="629"/>
      <c r="H255" s="630" t="str">
        <f>"("&amp;VLOOKUP(B251,'申込入力シート'!$B$47:$T$66,6,FALSE)&amp;")　"&amp;VLOOKUP(B251,'申込入力シート'!$B$47:$T$66,7,FALSE)</f>
        <v>()　</v>
      </c>
      <c r="I255" s="630"/>
      <c r="J255" s="630"/>
      <c r="K255" s="630"/>
      <c r="L255" s="630"/>
      <c r="M255" s="630"/>
      <c r="N255" s="630"/>
      <c r="O255" s="631"/>
    </row>
    <row r="256" spans="4:15" ht="15.75" customHeight="1">
      <c r="D256" s="553" t="s">
        <v>202</v>
      </c>
      <c r="E256" s="632">
        <f>VLOOKUP(B251,'申込入力シート'!$B$47:$T$66,2,FALSE)</f>
        <v>0</v>
      </c>
      <c r="F256" s="633"/>
      <c r="G256" s="634"/>
      <c r="H256" s="304" t="s">
        <v>292</v>
      </c>
      <c r="I256" s="638">
        <f>VLOOKUP(B251,'申込入力シート'!$B$47:$T$66,5,FALSE)</f>
        <v>0</v>
      </c>
      <c r="J256" s="639"/>
      <c r="K256" s="639"/>
      <c r="L256" s="639"/>
      <c r="M256" s="640"/>
      <c r="N256" s="567" t="s">
        <v>196</v>
      </c>
      <c r="O256" s="641" t="str">
        <f>VLOOKUP(B251,'申込入力シート'!$B$47:$T$66,4,FALSE)&amp;"年"</f>
        <v>年</v>
      </c>
    </row>
    <row r="257" spans="4:16" ht="37.5" customHeight="1">
      <c r="D257" s="554"/>
      <c r="E257" s="635"/>
      <c r="F257" s="636"/>
      <c r="G257" s="637"/>
      <c r="H257" s="305" t="s">
        <v>9</v>
      </c>
      <c r="I257" s="643">
        <f>VLOOKUP(B251,'申込入力シート'!$B$47:$T$66,3,FALSE)</f>
        <v>0</v>
      </c>
      <c r="J257" s="644"/>
      <c r="K257" s="644"/>
      <c r="L257" s="644"/>
      <c r="M257" s="645"/>
      <c r="N257" s="568"/>
      <c r="O257" s="642"/>
      <c r="P257" s="296"/>
    </row>
    <row r="258" spans="4:15" ht="13.5">
      <c r="D258" s="609" t="s">
        <v>193</v>
      </c>
      <c r="E258" s="603" t="s">
        <v>197</v>
      </c>
      <c r="F258" s="610"/>
      <c r="G258" s="611"/>
      <c r="H258" s="603" t="s">
        <v>198</v>
      </c>
      <c r="I258" s="604"/>
      <c r="J258" s="604"/>
      <c r="K258" s="604"/>
      <c r="L258" s="604"/>
      <c r="M258" s="604"/>
      <c r="N258" s="604"/>
      <c r="O258" s="605"/>
    </row>
    <row r="259" spans="4:15" ht="33.75" customHeight="1">
      <c r="D259" s="554"/>
      <c r="E259" s="646">
        <f>'学校情報入力シート'!$D$4</f>
        <v>0</v>
      </c>
      <c r="F259" s="647"/>
      <c r="G259" s="648"/>
      <c r="H259" s="649" t="str">
        <f>'学校情報入力シート'!$D$5&amp;"　"&amp;'学校情報入力シート'!$D$6</f>
        <v>　</v>
      </c>
      <c r="I259" s="650"/>
      <c r="J259" s="650"/>
      <c r="K259" s="650"/>
      <c r="L259" s="650"/>
      <c r="M259" s="650"/>
      <c r="N259" s="650"/>
      <c r="O259" s="651"/>
    </row>
    <row r="260" spans="4:15" ht="13.5" customHeight="1">
      <c r="D260" s="553" t="s">
        <v>203</v>
      </c>
      <c r="E260" s="598" t="s">
        <v>209</v>
      </c>
      <c r="F260" s="598"/>
      <c r="G260" s="599"/>
      <c r="H260" s="598" t="s">
        <v>204</v>
      </c>
      <c r="I260" s="599"/>
      <c r="J260" s="599"/>
      <c r="K260" s="599"/>
      <c r="L260" s="599"/>
      <c r="M260" s="598" t="s">
        <v>199</v>
      </c>
      <c r="N260" s="599"/>
      <c r="O260" s="600"/>
    </row>
    <row r="261" spans="4:15" ht="33.75" customHeight="1" thickBot="1">
      <c r="D261" s="593"/>
      <c r="E261" s="652">
        <f>VLOOKUP(B251,'申込入力シート'!$B$47:$T$66,8,FALSE)</f>
        <v>0</v>
      </c>
      <c r="F261" s="652"/>
      <c r="G261" s="653"/>
      <c r="H261" s="654" t="str">
        <f>VLOOKUP(B251,'申込入力シート'!$B$47:$T$66,9,FALSE)&amp;" "&amp;VLOOKUP(B251,'申込入力シート'!$B$47:$T$66,10,FALSE)</f>
        <v> </v>
      </c>
      <c r="I261" s="655"/>
      <c r="J261" s="655"/>
      <c r="K261" s="655"/>
      <c r="L261" s="656"/>
      <c r="M261" s="654" t="str">
        <f>VLOOKUP(B251,'申込入力シート'!$B$47:$T$66,11,FALSE)&amp;" "&amp;VLOOKUP(B251,'申込入力シート'!$B$47:$T$66,12,FALSE)</f>
        <v> </v>
      </c>
      <c r="N261" s="655"/>
      <c r="O261" s="657"/>
    </row>
    <row r="262" spans="4:15" ht="19.5" customHeight="1">
      <c r="D262" s="593"/>
      <c r="E262" s="306" t="s">
        <v>214</v>
      </c>
      <c r="F262" s="302"/>
      <c r="G262" s="162"/>
      <c r="H262" s="299"/>
      <c r="I262" s="163"/>
      <c r="J262" s="163"/>
      <c r="K262" s="163"/>
      <c r="L262" s="163"/>
      <c r="M262" s="299"/>
      <c r="N262" s="163"/>
      <c r="O262" s="76"/>
    </row>
    <row r="263" spans="4:15" ht="18" customHeight="1">
      <c r="D263" s="593"/>
      <c r="E263" s="587" t="s">
        <v>208</v>
      </c>
      <c r="F263" s="308" t="s">
        <v>4</v>
      </c>
      <c r="G263" s="658"/>
      <c r="H263" s="659"/>
      <c r="I263" s="573" t="s">
        <v>206</v>
      </c>
      <c r="J263" s="573"/>
      <c r="K263" s="660"/>
      <c r="L263" s="661"/>
      <c r="M263" s="661"/>
      <c r="N263" s="661"/>
      <c r="O263" s="662"/>
    </row>
    <row r="264" spans="4:15" ht="18" customHeight="1">
      <c r="D264" s="593"/>
      <c r="E264" s="588"/>
      <c r="F264" s="307" t="s">
        <v>245</v>
      </c>
      <c r="G264" s="663"/>
      <c r="H264" s="664"/>
      <c r="I264" s="574" t="s">
        <v>207</v>
      </c>
      <c r="J264" s="574"/>
      <c r="K264" s="665"/>
      <c r="L264" s="666"/>
      <c r="M264" s="666"/>
      <c r="N264" s="666"/>
      <c r="O264" s="390" t="s">
        <v>244</v>
      </c>
    </row>
    <row r="265" spans="4:15" ht="18" customHeight="1">
      <c r="D265" s="593"/>
      <c r="E265" s="587" t="s">
        <v>205</v>
      </c>
      <c r="F265" s="308" t="s">
        <v>4</v>
      </c>
      <c r="G265" s="658"/>
      <c r="H265" s="659"/>
      <c r="I265" s="573" t="s">
        <v>206</v>
      </c>
      <c r="J265" s="573"/>
      <c r="K265" s="660"/>
      <c r="L265" s="661"/>
      <c r="M265" s="661"/>
      <c r="N265" s="661"/>
      <c r="O265" s="662"/>
    </row>
    <row r="266" spans="4:15" ht="18" customHeight="1" thickBot="1">
      <c r="D266" s="594"/>
      <c r="E266" s="589"/>
      <c r="F266" s="309" t="s">
        <v>245</v>
      </c>
      <c r="G266" s="667"/>
      <c r="H266" s="668"/>
      <c r="I266" s="612" t="s">
        <v>207</v>
      </c>
      <c r="J266" s="612"/>
      <c r="K266" s="669"/>
      <c r="L266" s="670"/>
      <c r="M266" s="670"/>
      <c r="N266" s="670"/>
      <c r="O266" s="391" t="s">
        <v>244</v>
      </c>
    </row>
    <row r="267" spans="4:15" ht="19.5" customHeight="1">
      <c r="D267" s="298"/>
      <c r="E267" s="299"/>
      <c r="F267" s="299"/>
      <c r="G267" s="311" t="s">
        <v>258</v>
      </c>
      <c r="H267" s="299"/>
      <c r="I267" s="299"/>
      <c r="J267" s="296"/>
      <c r="K267" s="300"/>
      <c r="L267" s="300"/>
      <c r="M267" s="300"/>
      <c r="N267" s="602" t="s">
        <v>194</v>
      </c>
      <c r="O267" s="602"/>
    </row>
    <row r="268" spans="4:15" ht="104.25" customHeight="1">
      <c r="D268" s="298"/>
      <c r="E268" s="299"/>
      <c r="F268" s="299"/>
      <c r="G268" s="299"/>
      <c r="H268" s="299"/>
      <c r="I268" s="299"/>
      <c r="J268" s="296"/>
      <c r="K268" s="300"/>
      <c r="L268" s="300"/>
      <c r="M268" s="300"/>
      <c r="N268" s="299"/>
      <c r="O268" s="299"/>
    </row>
    <row r="269" spans="2:15" ht="21" customHeight="1">
      <c r="B269" s="330">
        <v>8</v>
      </c>
      <c r="D269" s="601" t="s">
        <v>200</v>
      </c>
      <c r="E269" s="602"/>
      <c r="F269" s="602"/>
      <c r="G269" s="602"/>
      <c r="K269" s="289" t="s">
        <v>188</v>
      </c>
      <c r="L269" s="290"/>
      <c r="M269" s="291"/>
      <c r="N269" s="292"/>
      <c r="O269" s="288"/>
    </row>
    <row r="270" spans="2:15" ht="21" customHeight="1">
      <c r="B270" s="324" t="s">
        <v>246</v>
      </c>
      <c r="L270" s="293"/>
      <c r="M270" s="294"/>
      <c r="N270" s="295" t="s">
        <v>189</v>
      </c>
      <c r="O270" s="310" t="s">
        <v>210</v>
      </c>
    </row>
    <row r="271" spans="15:16" ht="6" customHeight="1" thickBot="1">
      <c r="O271" s="291"/>
      <c r="P271" s="296"/>
    </row>
    <row r="272" spans="4:17" ht="22.5">
      <c r="D272" s="328" t="s">
        <v>201</v>
      </c>
      <c r="E272" s="575" t="s">
        <v>190</v>
      </c>
      <c r="F272" s="576"/>
      <c r="G272" s="576"/>
      <c r="H272" s="576"/>
      <c r="I272" s="576"/>
      <c r="J272" s="576"/>
      <c r="K272" s="576"/>
      <c r="L272" s="576"/>
      <c r="M272" s="576"/>
      <c r="N272" s="576"/>
      <c r="O272" s="577"/>
      <c r="P272" s="297"/>
      <c r="Q272" s="297"/>
    </row>
    <row r="273" spans="2:15" ht="33.75" customHeight="1">
      <c r="B273" s="329" t="str">
        <f>IF(H273="()　","データなし","")</f>
        <v>データなし</v>
      </c>
      <c r="D273" s="303" t="s">
        <v>191</v>
      </c>
      <c r="E273" s="627" t="s">
        <v>291</v>
      </c>
      <c r="F273" s="628"/>
      <c r="G273" s="629"/>
      <c r="H273" s="630" t="str">
        <f>"("&amp;VLOOKUP(B269,'申込入力シート'!$B$47:$T$66,13,FALSE)&amp;")　"&amp;VLOOKUP(B269,'申込入力シート'!$B$47:$T$66,14,FALSE)</f>
        <v>()　</v>
      </c>
      <c r="I273" s="630"/>
      <c r="J273" s="630"/>
      <c r="K273" s="630"/>
      <c r="L273" s="630"/>
      <c r="M273" s="630"/>
      <c r="N273" s="630"/>
      <c r="O273" s="631"/>
    </row>
    <row r="274" spans="4:15" ht="15.75" customHeight="1">
      <c r="D274" s="553" t="s">
        <v>202</v>
      </c>
      <c r="E274" s="632">
        <f>VLOOKUP(B269,'申込入力シート'!$B$47:$T$66,2,FALSE)</f>
        <v>0</v>
      </c>
      <c r="F274" s="633"/>
      <c r="G274" s="634"/>
      <c r="H274" s="304" t="s">
        <v>292</v>
      </c>
      <c r="I274" s="638">
        <f>VLOOKUP(B269,'申込入力シート'!$B$47:$T$66,5,FALSE)</f>
        <v>0</v>
      </c>
      <c r="J274" s="639"/>
      <c r="K274" s="639"/>
      <c r="L274" s="639"/>
      <c r="M274" s="640"/>
      <c r="N274" s="567" t="s">
        <v>196</v>
      </c>
      <c r="O274" s="641" t="str">
        <f>VLOOKUP(B269,'申込入力シート'!$B$47:$T$66,4,FALSE)&amp;"年"</f>
        <v>年</v>
      </c>
    </row>
    <row r="275" spans="4:16" ht="37.5" customHeight="1">
      <c r="D275" s="554"/>
      <c r="E275" s="635"/>
      <c r="F275" s="636"/>
      <c r="G275" s="637"/>
      <c r="H275" s="305" t="s">
        <v>9</v>
      </c>
      <c r="I275" s="643">
        <f>VLOOKUP(B269,'申込入力シート'!$B$47:$T$66,3,FALSE)</f>
        <v>0</v>
      </c>
      <c r="J275" s="644"/>
      <c r="K275" s="644"/>
      <c r="L275" s="644"/>
      <c r="M275" s="645"/>
      <c r="N275" s="568"/>
      <c r="O275" s="642"/>
      <c r="P275" s="296"/>
    </row>
    <row r="276" spans="4:15" ht="13.5">
      <c r="D276" s="609" t="s">
        <v>193</v>
      </c>
      <c r="E276" s="603" t="s">
        <v>197</v>
      </c>
      <c r="F276" s="610"/>
      <c r="G276" s="611"/>
      <c r="H276" s="603" t="s">
        <v>198</v>
      </c>
      <c r="I276" s="604"/>
      <c r="J276" s="604"/>
      <c r="K276" s="604"/>
      <c r="L276" s="604"/>
      <c r="M276" s="604"/>
      <c r="N276" s="604"/>
      <c r="O276" s="605"/>
    </row>
    <row r="277" spans="4:15" ht="33.75" customHeight="1">
      <c r="D277" s="554"/>
      <c r="E277" s="646">
        <f>'学校情報入力シート'!$D$4</f>
        <v>0</v>
      </c>
      <c r="F277" s="647"/>
      <c r="G277" s="648"/>
      <c r="H277" s="649" t="str">
        <f>'学校情報入力シート'!$D$5&amp;"　"&amp;'学校情報入力シート'!$D$6</f>
        <v>　</v>
      </c>
      <c r="I277" s="650"/>
      <c r="J277" s="650"/>
      <c r="K277" s="650"/>
      <c r="L277" s="650"/>
      <c r="M277" s="650"/>
      <c r="N277" s="650"/>
      <c r="O277" s="651"/>
    </row>
    <row r="278" spans="4:15" ht="13.5" customHeight="1">
      <c r="D278" s="553" t="s">
        <v>203</v>
      </c>
      <c r="E278" s="598" t="s">
        <v>209</v>
      </c>
      <c r="F278" s="598"/>
      <c r="G278" s="599"/>
      <c r="H278" s="598" t="s">
        <v>204</v>
      </c>
      <c r="I278" s="599"/>
      <c r="J278" s="599"/>
      <c r="K278" s="599"/>
      <c r="L278" s="599"/>
      <c r="M278" s="598" t="s">
        <v>199</v>
      </c>
      <c r="N278" s="599"/>
      <c r="O278" s="600"/>
    </row>
    <row r="279" spans="4:15" ht="33.75" customHeight="1" thickBot="1">
      <c r="D279" s="593"/>
      <c r="E279" s="652">
        <f>VLOOKUP(B269,'申込入力シート'!$B$47:$T$66,15,FALSE)</f>
        <v>0</v>
      </c>
      <c r="F279" s="652"/>
      <c r="G279" s="653"/>
      <c r="H279" s="654" t="str">
        <f>VLOOKUP(B269,'申込入力シート'!$B$47:$T$66,16,FALSE)&amp;" "&amp;VLOOKUP(B269,'申込入力シート'!$B$47:$T$66,17,FALSE)</f>
        <v> </v>
      </c>
      <c r="I279" s="655"/>
      <c r="J279" s="655"/>
      <c r="K279" s="655"/>
      <c r="L279" s="656"/>
      <c r="M279" s="654" t="str">
        <f>VLOOKUP(B269,'申込入力シート'!$B$47:$T$66,18,FALSE)&amp;" "&amp;VLOOKUP(B269,'申込入力シート'!$B$47:$T$66,19,FALSE)</f>
        <v> </v>
      </c>
      <c r="N279" s="655"/>
      <c r="O279" s="657"/>
    </row>
    <row r="280" spans="4:15" ht="19.5" customHeight="1">
      <c r="D280" s="593"/>
      <c r="E280" s="306" t="s">
        <v>214</v>
      </c>
      <c r="F280" s="302"/>
      <c r="G280" s="162"/>
      <c r="H280" s="299"/>
      <c r="I280" s="163"/>
      <c r="J280" s="163"/>
      <c r="K280" s="163"/>
      <c r="L280" s="163"/>
      <c r="M280" s="299"/>
      <c r="N280" s="163"/>
      <c r="O280" s="76"/>
    </row>
    <row r="281" spans="4:15" ht="18" customHeight="1">
      <c r="D281" s="593"/>
      <c r="E281" s="587" t="s">
        <v>208</v>
      </c>
      <c r="F281" s="308" t="s">
        <v>4</v>
      </c>
      <c r="G281" s="658"/>
      <c r="H281" s="659"/>
      <c r="I281" s="573" t="s">
        <v>206</v>
      </c>
      <c r="J281" s="573"/>
      <c r="K281" s="660"/>
      <c r="L281" s="661"/>
      <c r="M281" s="661"/>
      <c r="N281" s="661"/>
      <c r="O281" s="662"/>
    </row>
    <row r="282" spans="4:15" ht="18" customHeight="1">
      <c r="D282" s="593"/>
      <c r="E282" s="588"/>
      <c r="F282" s="307" t="s">
        <v>6</v>
      </c>
      <c r="G282" s="663"/>
      <c r="H282" s="664"/>
      <c r="I282" s="574" t="s">
        <v>207</v>
      </c>
      <c r="J282" s="574"/>
      <c r="K282" s="665"/>
      <c r="L282" s="666"/>
      <c r="M282" s="666"/>
      <c r="N282" s="666"/>
      <c r="O282" s="390" t="s">
        <v>244</v>
      </c>
    </row>
    <row r="283" spans="4:15" ht="18" customHeight="1">
      <c r="D283" s="593"/>
      <c r="E283" s="587" t="s">
        <v>205</v>
      </c>
      <c r="F283" s="308" t="s">
        <v>4</v>
      </c>
      <c r="G283" s="658"/>
      <c r="H283" s="659"/>
      <c r="I283" s="573" t="s">
        <v>206</v>
      </c>
      <c r="J283" s="573"/>
      <c r="K283" s="660"/>
      <c r="L283" s="661"/>
      <c r="M283" s="661"/>
      <c r="N283" s="661"/>
      <c r="O283" s="662"/>
    </row>
    <row r="284" spans="4:15" ht="18" customHeight="1" thickBot="1">
      <c r="D284" s="594"/>
      <c r="E284" s="589"/>
      <c r="F284" s="309" t="s">
        <v>6</v>
      </c>
      <c r="G284" s="667"/>
      <c r="H284" s="668"/>
      <c r="I284" s="612" t="s">
        <v>207</v>
      </c>
      <c r="J284" s="612"/>
      <c r="K284" s="669"/>
      <c r="L284" s="670"/>
      <c r="M284" s="670"/>
      <c r="N284" s="670"/>
      <c r="O284" s="391" t="s">
        <v>244</v>
      </c>
    </row>
    <row r="285" spans="4:15" ht="19.5" customHeight="1">
      <c r="D285" s="298"/>
      <c r="E285" s="299"/>
      <c r="F285" s="299"/>
      <c r="G285" s="311" t="s">
        <v>277</v>
      </c>
      <c r="H285" s="299"/>
      <c r="I285" s="299"/>
      <c r="J285" s="296"/>
      <c r="K285" s="300"/>
      <c r="L285" s="300"/>
      <c r="M285" s="300"/>
      <c r="N285" s="602" t="s">
        <v>194</v>
      </c>
      <c r="O285" s="602"/>
    </row>
    <row r="286" spans="2:15" ht="21" customHeight="1">
      <c r="B286" s="330">
        <v>9</v>
      </c>
      <c r="D286" s="601" t="s">
        <v>200</v>
      </c>
      <c r="E286" s="602"/>
      <c r="F286" s="602"/>
      <c r="G286" s="602"/>
      <c r="K286" s="289" t="s">
        <v>188</v>
      </c>
      <c r="L286" s="290"/>
      <c r="M286" s="291"/>
      <c r="N286" s="292"/>
      <c r="O286" s="288"/>
    </row>
    <row r="287" spans="2:15" ht="21" customHeight="1">
      <c r="B287" s="324" t="s">
        <v>248</v>
      </c>
      <c r="L287" s="293"/>
      <c r="M287" s="294"/>
      <c r="N287" s="295" t="s">
        <v>189</v>
      </c>
      <c r="O287" s="310" t="s">
        <v>210</v>
      </c>
    </row>
    <row r="288" spans="15:16" ht="6" customHeight="1" thickBot="1">
      <c r="O288" s="291"/>
      <c r="P288" s="296"/>
    </row>
    <row r="289" spans="4:17" ht="22.5">
      <c r="D289" s="328" t="s">
        <v>201</v>
      </c>
      <c r="E289" s="575" t="s">
        <v>190</v>
      </c>
      <c r="F289" s="576"/>
      <c r="G289" s="576"/>
      <c r="H289" s="576"/>
      <c r="I289" s="576"/>
      <c r="J289" s="576"/>
      <c r="K289" s="576"/>
      <c r="L289" s="576"/>
      <c r="M289" s="576"/>
      <c r="N289" s="576"/>
      <c r="O289" s="577"/>
      <c r="P289" s="297"/>
      <c r="Q289" s="297"/>
    </row>
    <row r="290" spans="2:15" ht="33.75" customHeight="1">
      <c r="B290" s="329" t="str">
        <f>IF(H290="()　","データなし","")</f>
        <v>データなし</v>
      </c>
      <c r="D290" s="303" t="s">
        <v>191</v>
      </c>
      <c r="E290" s="627" t="s">
        <v>291</v>
      </c>
      <c r="F290" s="628"/>
      <c r="G290" s="629"/>
      <c r="H290" s="630" t="str">
        <f>"("&amp;VLOOKUP(B286,'申込入力シート'!$B$47:$T$66,6,FALSE)&amp;")　"&amp;VLOOKUP(B286,'申込入力シート'!$B$47:$T$66,7,FALSE)</f>
        <v>()　</v>
      </c>
      <c r="I290" s="630"/>
      <c r="J290" s="630"/>
      <c r="K290" s="630"/>
      <c r="L290" s="630"/>
      <c r="M290" s="630"/>
      <c r="N290" s="630"/>
      <c r="O290" s="631"/>
    </row>
    <row r="291" spans="4:15" ht="15.75" customHeight="1">
      <c r="D291" s="553" t="s">
        <v>202</v>
      </c>
      <c r="E291" s="632">
        <f>VLOOKUP(B286,'申込入力シート'!$B$47:$T$66,2,FALSE)</f>
        <v>0</v>
      </c>
      <c r="F291" s="633"/>
      <c r="G291" s="634"/>
      <c r="H291" s="304" t="s">
        <v>292</v>
      </c>
      <c r="I291" s="638">
        <f>VLOOKUP(B286,'申込入力シート'!$B$47:$T$66,5,FALSE)</f>
        <v>0</v>
      </c>
      <c r="J291" s="639"/>
      <c r="K291" s="639"/>
      <c r="L291" s="639"/>
      <c r="M291" s="640"/>
      <c r="N291" s="567" t="s">
        <v>196</v>
      </c>
      <c r="O291" s="641" t="str">
        <f>VLOOKUP(B286,'申込入力シート'!$B$47:$T$66,4,FALSE)&amp;"年"</f>
        <v>年</v>
      </c>
    </row>
    <row r="292" spans="4:16" ht="37.5" customHeight="1">
      <c r="D292" s="554"/>
      <c r="E292" s="635"/>
      <c r="F292" s="636"/>
      <c r="G292" s="637"/>
      <c r="H292" s="305" t="s">
        <v>9</v>
      </c>
      <c r="I292" s="643">
        <f>VLOOKUP(B286,'申込入力シート'!$B$47:$T$66,3,FALSE)</f>
        <v>0</v>
      </c>
      <c r="J292" s="644"/>
      <c r="K292" s="644"/>
      <c r="L292" s="644"/>
      <c r="M292" s="645"/>
      <c r="N292" s="568"/>
      <c r="O292" s="642"/>
      <c r="P292" s="296"/>
    </row>
    <row r="293" spans="4:15" ht="13.5">
      <c r="D293" s="609" t="s">
        <v>193</v>
      </c>
      <c r="E293" s="603" t="s">
        <v>197</v>
      </c>
      <c r="F293" s="610"/>
      <c r="G293" s="611"/>
      <c r="H293" s="603" t="s">
        <v>198</v>
      </c>
      <c r="I293" s="604"/>
      <c r="J293" s="604"/>
      <c r="K293" s="604"/>
      <c r="L293" s="604"/>
      <c r="M293" s="604"/>
      <c r="N293" s="604"/>
      <c r="O293" s="605"/>
    </row>
    <row r="294" spans="4:15" ht="33.75" customHeight="1">
      <c r="D294" s="554"/>
      <c r="E294" s="646">
        <f>'学校情報入力シート'!$D$4</f>
        <v>0</v>
      </c>
      <c r="F294" s="647"/>
      <c r="G294" s="648"/>
      <c r="H294" s="649" t="str">
        <f>'学校情報入力シート'!$D$5&amp;"　"&amp;'学校情報入力シート'!$D$6</f>
        <v>　</v>
      </c>
      <c r="I294" s="650"/>
      <c r="J294" s="650"/>
      <c r="K294" s="650"/>
      <c r="L294" s="650"/>
      <c r="M294" s="650"/>
      <c r="N294" s="650"/>
      <c r="O294" s="651"/>
    </row>
    <row r="295" spans="4:15" ht="13.5" customHeight="1">
      <c r="D295" s="553" t="s">
        <v>203</v>
      </c>
      <c r="E295" s="598" t="s">
        <v>209</v>
      </c>
      <c r="F295" s="598"/>
      <c r="G295" s="599"/>
      <c r="H295" s="598" t="s">
        <v>204</v>
      </c>
      <c r="I295" s="599"/>
      <c r="J295" s="599"/>
      <c r="K295" s="599"/>
      <c r="L295" s="599"/>
      <c r="M295" s="598" t="s">
        <v>199</v>
      </c>
      <c r="N295" s="599"/>
      <c r="O295" s="600"/>
    </row>
    <row r="296" spans="4:15" ht="33.75" customHeight="1" thickBot="1">
      <c r="D296" s="593"/>
      <c r="E296" s="652">
        <f>VLOOKUP(B286,'申込入力シート'!$B$47:$T$66,8,FALSE)</f>
        <v>0</v>
      </c>
      <c r="F296" s="652"/>
      <c r="G296" s="653"/>
      <c r="H296" s="654" t="str">
        <f>VLOOKUP(B286,'申込入力シート'!$B$47:$T$66,9,FALSE)&amp;" "&amp;VLOOKUP(B286,'申込入力シート'!$B$47:$T$66,10,FALSE)</f>
        <v> </v>
      </c>
      <c r="I296" s="655"/>
      <c r="J296" s="655"/>
      <c r="K296" s="655"/>
      <c r="L296" s="656"/>
      <c r="M296" s="654" t="str">
        <f>VLOOKUP(B286,'申込入力シート'!$B$47:$T$66,11,FALSE)&amp;" "&amp;VLOOKUP(B286,'申込入力シート'!$B$47:$T$66,12,FALSE)</f>
        <v> </v>
      </c>
      <c r="N296" s="655"/>
      <c r="O296" s="657"/>
    </row>
    <row r="297" spans="4:15" ht="19.5" customHeight="1">
      <c r="D297" s="593"/>
      <c r="E297" s="306" t="s">
        <v>214</v>
      </c>
      <c r="F297" s="302"/>
      <c r="G297" s="162"/>
      <c r="H297" s="299"/>
      <c r="I297" s="163"/>
      <c r="J297" s="163"/>
      <c r="K297" s="163"/>
      <c r="L297" s="163"/>
      <c r="M297" s="299"/>
      <c r="N297" s="163"/>
      <c r="O297" s="76"/>
    </row>
    <row r="298" spans="4:15" ht="18" customHeight="1">
      <c r="D298" s="593"/>
      <c r="E298" s="587" t="s">
        <v>208</v>
      </c>
      <c r="F298" s="308" t="s">
        <v>4</v>
      </c>
      <c r="G298" s="658"/>
      <c r="H298" s="659"/>
      <c r="I298" s="573" t="s">
        <v>206</v>
      </c>
      <c r="J298" s="573"/>
      <c r="K298" s="660"/>
      <c r="L298" s="661"/>
      <c r="M298" s="661"/>
      <c r="N298" s="661"/>
      <c r="O298" s="662"/>
    </row>
    <row r="299" spans="4:15" ht="18" customHeight="1">
      <c r="D299" s="593"/>
      <c r="E299" s="588"/>
      <c r="F299" s="307" t="s">
        <v>245</v>
      </c>
      <c r="G299" s="663"/>
      <c r="H299" s="664"/>
      <c r="I299" s="574" t="s">
        <v>207</v>
      </c>
      <c r="J299" s="574"/>
      <c r="K299" s="665"/>
      <c r="L299" s="666"/>
      <c r="M299" s="666"/>
      <c r="N299" s="666"/>
      <c r="O299" s="390" t="s">
        <v>244</v>
      </c>
    </row>
    <row r="300" spans="4:15" ht="18" customHeight="1">
      <c r="D300" s="593"/>
      <c r="E300" s="587" t="s">
        <v>205</v>
      </c>
      <c r="F300" s="308" t="s">
        <v>4</v>
      </c>
      <c r="G300" s="658"/>
      <c r="H300" s="659"/>
      <c r="I300" s="573" t="s">
        <v>206</v>
      </c>
      <c r="J300" s="573"/>
      <c r="K300" s="660"/>
      <c r="L300" s="661"/>
      <c r="M300" s="661"/>
      <c r="N300" s="661"/>
      <c r="O300" s="662"/>
    </row>
    <row r="301" spans="4:15" ht="18" customHeight="1" thickBot="1">
      <c r="D301" s="594"/>
      <c r="E301" s="589"/>
      <c r="F301" s="309" t="s">
        <v>245</v>
      </c>
      <c r="G301" s="667"/>
      <c r="H301" s="668"/>
      <c r="I301" s="612" t="s">
        <v>207</v>
      </c>
      <c r="J301" s="612"/>
      <c r="K301" s="669"/>
      <c r="L301" s="670"/>
      <c r="M301" s="670"/>
      <c r="N301" s="670"/>
      <c r="O301" s="391" t="s">
        <v>244</v>
      </c>
    </row>
    <row r="302" spans="4:15" ht="19.5" customHeight="1">
      <c r="D302" s="298"/>
      <c r="E302" s="299"/>
      <c r="F302" s="299"/>
      <c r="G302" s="311" t="s">
        <v>259</v>
      </c>
      <c r="H302" s="299"/>
      <c r="I302" s="299"/>
      <c r="J302" s="296"/>
      <c r="K302" s="300"/>
      <c r="L302" s="300"/>
      <c r="M302" s="300"/>
      <c r="N302" s="602" t="s">
        <v>194</v>
      </c>
      <c r="O302" s="602"/>
    </row>
    <row r="303" spans="4:15" ht="104.25" customHeight="1">
      <c r="D303" s="298"/>
      <c r="E303" s="299"/>
      <c r="F303" s="299"/>
      <c r="G303" s="299"/>
      <c r="H303" s="299"/>
      <c r="I303" s="299"/>
      <c r="J303" s="296"/>
      <c r="K303" s="300"/>
      <c r="L303" s="300"/>
      <c r="M303" s="300"/>
      <c r="N303" s="299"/>
      <c r="O303" s="299"/>
    </row>
    <row r="304" spans="2:15" ht="21" customHeight="1">
      <c r="B304" s="330">
        <v>9</v>
      </c>
      <c r="D304" s="601" t="s">
        <v>200</v>
      </c>
      <c r="E304" s="602"/>
      <c r="F304" s="602"/>
      <c r="G304" s="602"/>
      <c r="K304" s="289" t="s">
        <v>188</v>
      </c>
      <c r="L304" s="290"/>
      <c r="M304" s="291"/>
      <c r="N304" s="292"/>
      <c r="O304" s="288"/>
    </row>
    <row r="305" spans="2:15" ht="21" customHeight="1">
      <c r="B305" s="324" t="s">
        <v>246</v>
      </c>
      <c r="L305" s="293"/>
      <c r="M305" s="294"/>
      <c r="N305" s="295" t="s">
        <v>189</v>
      </c>
      <c r="O305" s="310" t="s">
        <v>210</v>
      </c>
    </row>
    <row r="306" spans="15:16" ht="6" customHeight="1" thickBot="1">
      <c r="O306" s="291"/>
      <c r="P306" s="296"/>
    </row>
    <row r="307" spans="4:17" ht="22.5">
      <c r="D307" s="328" t="s">
        <v>201</v>
      </c>
      <c r="E307" s="575" t="s">
        <v>190</v>
      </c>
      <c r="F307" s="576"/>
      <c r="G307" s="576"/>
      <c r="H307" s="576"/>
      <c r="I307" s="576"/>
      <c r="J307" s="576"/>
      <c r="K307" s="576"/>
      <c r="L307" s="576"/>
      <c r="M307" s="576"/>
      <c r="N307" s="576"/>
      <c r="O307" s="577"/>
      <c r="P307" s="297"/>
      <c r="Q307" s="297"/>
    </row>
    <row r="308" spans="2:15" ht="33.75" customHeight="1">
      <c r="B308" s="329" t="str">
        <f>IF(H308="()　","データなし","")</f>
        <v>データなし</v>
      </c>
      <c r="D308" s="303" t="s">
        <v>191</v>
      </c>
      <c r="E308" s="627" t="s">
        <v>291</v>
      </c>
      <c r="F308" s="628"/>
      <c r="G308" s="629"/>
      <c r="H308" s="630" t="str">
        <f>"("&amp;VLOOKUP(B304,'申込入力シート'!$B$47:$T$66,13,FALSE)&amp;")　"&amp;VLOOKUP(B304,'申込入力シート'!$B$47:$T$66,14,FALSE)</f>
        <v>()　</v>
      </c>
      <c r="I308" s="630"/>
      <c r="J308" s="630"/>
      <c r="K308" s="630"/>
      <c r="L308" s="630"/>
      <c r="M308" s="630"/>
      <c r="N308" s="630"/>
      <c r="O308" s="631"/>
    </row>
    <row r="309" spans="4:15" ht="15.75" customHeight="1">
      <c r="D309" s="553" t="s">
        <v>202</v>
      </c>
      <c r="E309" s="632">
        <f>VLOOKUP(B304,'申込入力シート'!$B$47:$T$66,2,FALSE)</f>
        <v>0</v>
      </c>
      <c r="F309" s="633"/>
      <c r="G309" s="634"/>
      <c r="H309" s="304" t="s">
        <v>292</v>
      </c>
      <c r="I309" s="638">
        <f>VLOOKUP(B304,'申込入力シート'!$B$47:$T$66,5,FALSE)</f>
        <v>0</v>
      </c>
      <c r="J309" s="639"/>
      <c r="K309" s="639"/>
      <c r="L309" s="639"/>
      <c r="M309" s="640"/>
      <c r="N309" s="567" t="s">
        <v>196</v>
      </c>
      <c r="O309" s="641" t="str">
        <f>VLOOKUP(B304,'申込入力シート'!$B$47:$T$66,4,FALSE)&amp;"年"</f>
        <v>年</v>
      </c>
    </row>
    <row r="310" spans="4:16" ht="37.5" customHeight="1">
      <c r="D310" s="554"/>
      <c r="E310" s="635"/>
      <c r="F310" s="636"/>
      <c r="G310" s="637"/>
      <c r="H310" s="305" t="s">
        <v>9</v>
      </c>
      <c r="I310" s="643">
        <f>VLOOKUP(B304,'申込入力シート'!$B$47:$T$66,3,FALSE)</f>
        <v>0</v>
      </c>
      <c r="J310" s="644"/>
      <c r="K310" s="644"/>
      <c r="L310" s="644"/>
      <c r="M310" s="645"/>
      <c r="N310" s="568"/>
      <c r="O310" s="642"/>
      <c r="P310" s="296"/>
    </row>
    <row r="311" spans="4:15" ht="13.5">
      <c r="D311" s="609" t="s">
        <v>193</v>
      </c>
      <c r="E311" s="603" t="s">
        <v>197</v>
      </c>
      <c r="F311" s="610"/>
      <c r="G311" s="611"/>
      <c r="H311" s="603" t="s">
        <v>198</v>
      </c>
      <c r="I311" s="604"/>
      <c r="J311" s="604"/>
      <c r="K311" s="604"/>
      <c r="L311" s="604"/>
      <c r="M311" s="604"/>
      <c r="N311" s="604"/>
      <c r="O311" s="605"/>
    </row>
    <row r="312" spans="4:15" ht="33.75" customHeight="1">
      <c r="D312" s="554"/>
      <c r="E312" s="646">
        <f>'学校情報入力シート'!$D$4</f>
        <v>0</v>
      </c>
      <c r="F312" s="647"/>
      <c r="G312" s="648"/>
      <c r="H312" s="649" t="str">
        <f>'学校情報入力シート'!$D$5&amp;"　"&amp;'学校情報入力シート'!$D$6</f>
        <v>　</v>
      </c>
      <c r="I312" s="650"/>
      <c r="J312" s="650"/>
      <c r="K312" s="650"/>
      <c r="L312" s="650"/>
      <c r="M312" s="650"/>
      <c r="N312" s="650"/>
      <c r="O312" s="651"/>
    </row>
    <row r="313" spans="4:15" ht="13.5" customHeight="1">
      <c r="D313" s="553" t="s">
        <v>203</v>
      </c>
      <c r="E313" s="598" t="s">
        <v>209</v>
      </c>
      <c r="F313" s="598"/>
      <c r="G313" s="599"/>
      <c r="H313" s="598" t="s">
        <v>204</v>
      </c>
      <c r="I313" s="599"/>
      <c r="J313" s="599"/>
      <c r="K313" s="599"/>
      <c r="L313" s="599"/>
      <c r="M313" s="598" t="s">
        <v>199</v>
      </c>
      <c r="N313" s="599"/>
      <c r="O313" s="600"/>
    </row>
    <row r="314" spans="4:15" ht="33.75" customHeight="1" thickBot="1">
      <c r="D314" s="593"/>
      <c r="E314" s="652">
        <f>VLOOKUP(B304,'申込入力シート'!$B$47:$T$66,15,FALSE)</f>
        <v>0</v>
      </c>
      <c r="F314" s="652"/>
      <c r="G314" s="653"/>
      <c r="H314" s="654" t="str">
        <f>VLOOKUP(B304,'申込入力シート'!$B$47:$T$66,16,FALSE)&amp;" "&amp;VLOOKUP(B304,'申込入力シート'!$B$47:$T$66,17,FALSE)</f>
        <v> </v>
      </c>
      <c r="I314" s="655"/>
      <c r="J314" s="655"/>
      <c r="K314" s="655"/>
      <c r="L314" s="656"/>
      <c r="M314" s="654" t="str">
        <f>VLOOKUP(B304,'申込入力シート'!$B$47:$T$66,18,FALSE)&amp;" "&amp;VLOOKUP(B304,'申込入力シート'!$B$47:$T$66,19,FALSE)</f>
        <v> </v>
      </c>
      <c r="N314" s="655"/>
      <c r="O314" s="657"/>
    </row>
    <row r="315" spans="4:15" ht="19.5" customHeight="1">
      <c r="D315" s="593"/>
      <c r="E315" s="306" t="s">
        <v>214</v>
      </c>
      <c r="F315" s="302"/>
      <c r="G315" s="162"/>
      <c r="H315" s="299"/>
      <c r="I315" s="163"/>
      <c r="J315" s="163"/>
      <c r="K315" s="163"/>
      <c r="L315" s="163"/>
      <c r="M315" s="299"/>
      <c r="N315" s="163"/>
      <c r="O315" s="76"/>
    </row>
    <row r="316" spans="4:15" ht="18" customHeight="1">
      <c r="D316" s="593"/>
      <c r="E316" s="587" t="s">
        <v>208</v>
      </c>
      <c r="F316" s="308" t="s">
        <v>4</v>
      </c>
      <c r="G316" s="658"/>
      <c r="H316" s="659"/>
      <c r="I316" s="573" t="s">
        <v>206</v>
      </c>
      <c r="J316" s="573"/>
      <c r="K316" s="660"/>
      <c r="L316" s="661"/>
      <c r="M316" s="661"/>
      <c r="N316" s="661"/>
      <c r="O316" s="662"/>
    </row>
    <row r="317" spans="4:15" ht="18" customHeight="1">
      <c r="D317" s="593"/>
      <c r="E317" s="588"/>
      <c r="F317" s="307" t="s">
        <v>6</v>
      </c>
      <c r="G317" s="663"/>
      <c r="H317" s="664"/>
      <c r="I317" s="574" t="s">
        <v>207</v>
      </c>
      <c r="J317" s="574"/>
      <c r="K317" s="665"/>
      <c r="L317" s="666"/>
      <c r="M317" s="666"/>
      <c r="N317" s="666"/>
      <c r="O317" s="390" t="s">
        <v>244</v>
      </c>
    </row>
    <row r="318" spans="4:15" ht="18" customHeight="1">
      <c r="D318" s="593"/>
      <c r="E318" s="587" t="s">
        <v>205</v>
      </c>
      <c r="F318" s="308" t="s">
        <v>4</v>
      </c>
      <c r="G318" s="658"/>
      <c r="H318" s="659"/>
      <c r="I318" s="573" t="s">
        <v>206</v>
      </c>
      <c r="J318" s="573"/>
      <c r="K318" s="660"/>
      <c r="L318" s="661"/>
      <c r="M318" s="661"/>
      <c r="N318" s="661"/>
      <c r="O318" s="662"/>
    </row>
    <row r="319" spans="4:15" ht="18" customHeight="1" thickBot="1">
      <c r="D319" s="594"/>
      <c r="E319" s="589"/>
      <c r="F319" s="309" t="s">
        <v>6</v>
      </c>
      <c r="G319" s="667"/>
      <c r="H319" s="668"/>
      <c r="I319" s="612" t="s">
        <v>207</v>
      </c>
      <c r="J319" s="612"/>
      <c r="K319" s="669"/>
      <c r="L319" s="670"/>
      <c r="M319" s="670"/>
      <c r="N319" s="670"/>
      <c r="O319" s="391" t="s">
        <v>244</v>
      </c>
    </row>
    <row r="320" spans="4:15" ht="19.5" customHeight="1">
      <c r="D320" s="298"/>
      <c r="E320" s="299"/>
      <c r="F320" s="299"/>
      <c r="G320" s="311" t="s">
        <v>278</v>
      </c>
      <c r="H320" s="299"/>
      <c r="I320" s="299"/>
      <c r="J320" s="296"/>
      <c r="K320" s="300"/>
      <c r="L320" s="300"/>
      <c r="M320" s="300"/>
      <c r="N320" s="602" t="s">
        <v>194</v>
      </c>
      <c r="O320" s="602"/>
    </row>
    <row r="321" spans="2:15" ht="21" customHeight="1">
      <c r="B321" s="330">
        <v>10</v>
      </c>
      <c r="D321" s="601" t="s">
        <v>200</v>
      </c>
      <c r="E321" s="602"/>
      <c r="F321" s="602"/>
      <c r="G321" s="602"/>
      <c r="K321" s="289" t="s">
        <v>188</v>
      </c>
      <c r="L321" s="290"/>
      <c r="M321" s="291"/>
      <c r="N321" s="292"/>
      <c r="O321" s="288"/>
    </row>
    <row r="322" spans="2:15" ht="21" customHeight="1">
      <c r="B322" s="324" t="s">
        <v>248</v>
      </c>
      <c r="L322" s="293"/>
      <c r="M322" s="294"/>
      <c r="N322" s="295" t="s">
        <v>189</v>
      </c>
      <c r="O322" s="310" t="s">
        <v>210</v>
      </c>
    </row>
    <row r="323" spans="15:16" ht="6" customHeight="1" thickBot="1">
      <c r="O323" s="291"/>
      <c r="P323" s="296"/>
    </row>
    <row r="324" spans="4:17" ht="22.5">
      <c r="D324" s="328" t="s">
        <v>201</v>
      </c>
      <c r="E324" s="575" t="s">
        <v>190</v>
      </c>
      <c r="F324" s="576"/>
      <c r="G324" s="576"/>
      <c r="H324" s="576"/>
      <c r="I324" s="576"/>
      <c r="J324" s="576"/>
      <c r="K324" s="576"/>
      <c r="L324" s="576"/>
      <c r="M324" s="576"/>
      <c r="N324" s="576"/>
      <c r="O324" s="577"/>
      <c r="P324" s="297"/>
      <c r="Q324" s="297"/>
    </row>
    <row r="325" spans="2:15" ht="33.75" customHeight="1">
      <c r="B325" s="329" t="str">
        <f>IF(H325="()　","データなし","")</f>
        <v>データなし</v>
      </c>
      <c r="D325" s="303" t="s">
        <v>191</v>
      </c>
      <c r="E325" s="627" t="s">
        <v>291</v>
      </c>
      <c r="F325" s="628"/>
      <c r="G325" s="629"/>
      <c r="H325" s="630" t="str">
        <f>"("&amp;VLOOKUP(B321,'申込入力シート'!$B$47:$T$66,6,FALSE)&amp;")　"&amp;VLOOKUP(B321,'申込入力シート'!$B$47:$T$66,7,FALSE)</f>
        <v>()　</v>
      </c>
      <c r="I325" s="630"/>
      <c r="J325" s="630"/>
      <c r="K325" s="630"/>
      <c r="L325" s="630"/>
      <c r="M325" s="630"/>
      <c r="N325" s="630"/>
      <c r="O325" s="631"/>
    </row>
    <row r="326" spans="4:15" ht="15.75" customHeight="1">
      <c r="D326" s="553" t="s">
        <v>202</v>
      </c>
      <c r="E326" s="632">
        <f>VLOOKUP(B321,'申込入力シート'!$B$47:$T$66,2,FALSE)</f>
        <v>0</v>
      </c>
      <c r="F326" s="633"/>
      <c r="G326" s="634"/>
      <c r="H326" s="304" t="s">
        <v>292</v>
      </c>
      <c r="I326" s="638">
        <f>VLOOKUP(B321,'申込入力シート'!$B$47:$T$66,5,FALSE)</f>
        <v>0</v>
      </c>
      <c r="J326" s="639"/>
      <c r="K326" s="639"/>
      <c r="L326" s="639"/>
      <c r="M326" s="640"/>
      <c r="N326" s="567" t="s">
        <v>196</v>
      </c>
      <c r="O326" s="641" t="str">
        <f>VLOOKUP(B321,'申込入力シート'!$B$47:$T$66,4,FALSE)&amp;"年"</f>
        <v>年</v>
      </c>
    </row>
    <row r="327" spans="4:16" ht="37.5" customHeight="1">
      <c r="D327" s="554"/>
      <c r="E327" s="635"/>
      <c r="F327" s="636"/>
      <c r="G327" s="637"/>
      <c r="H327" s="305" t="s">
        <v>9</v>
      </c>
      <c r="I327" s="643">
        <f>VLOOKUP(B321,'申込入力シート'!$B$47:$T$66,3,FALSE)</f>
        <v>0</v>
      </c>
      <c r="J327" s="644"/>
      <c r="K327" s="644"/>
      <c r="L327" s="644"/>
      <c r="M327" s="645"/>
      <c r="N327" s="568"/>
      <c r="O327" s="642"/>
      <c r="P327" s="296"/>
    </row>
    <row r="328" spans="4:15" ht="13.5">
      <c r="D328" s="609" t="s">
        <v>193</v>
      </c>
      <c r="E328" s="603" t="s">
        <v>197</v>
      </c>
      <c r="F328" s="610"/>
      <c r="G328" s="611"/>
      <c r="H328" s="603" t="s">
        <v>198</v>
      </c>
      <c r="I328" s="604"/>
      <c r="J328" s="604"/>
      <c r="K328" s="604"/>
      <c r="L328" s="604"/>
      <c r="M328" s="604"/>
      <c r="N328" s="604"/>
      <c r="O328" s="605"/>
    </row>
    <row r="329" spans="4:15" ht="33.75" customHeight="1">
      <c r="D329" s="554"/>
      <c r="E329" s="646">
        <f>'学校情報入力シート'!$D$4</f>
        <v>0</v>
      </c>
      <c r="F329" s="647"/>
      <c r="G329" s="648"/>
      <c r="H329" s="649" t="str">
        <f>'学校情報入力シート'!$D$5&amp;"　"&amp;'学校情報入力シート'!$D$6</f>
        <v>　</v>
      </c>
      <c r="I329" s="650"/>
      <c r="J329" s="650"/>
      <c r="K329" s="650"/>
      <c r="L329" s="650"/>
      <c r="M329" s="650"/>
      <c r="N329" s="650"/>
      <c r="O329" s="651"/>
    </row>
    <row r="330" spans="4:15" ht="13.5" customHeight="1">
      <c r="D330" s="553" t="s">
        <v>203</v>
      </c>
      <c r="E330" s="598" t="s">
        <v>209</v>
      </c>
      <c r="F330" s="598"/>
      <c r="G330" s="599"/>
      <c r="H330" s="598" t="s">
        <v>204</v>
      </c>
      <c r="I330" s="599"/>
      <c r="J330" s="599"/>
      <c r="K330" s="599"/>
      <c r="L330" s="599"/>
      <c r="M330" s="598" t="s">
        <v>199</v>
      </c>
      <c r="N330" s="599"/>
      <c r="O330" s="600"/>
    </row>
    <row r="331" spans="4:15" ht="33.75" customHeight="1" thickBot="1">
      <c r="D331" s="593"/>
      <c r="E331" s="652">
        <f>VLOOKUP(B321,'申込入力シート'!$B$47:$T$66,8,FALSE)</f>
        <v>0</v>
      </c>
      <c r="F331" s="652"/>
      <c r="G331" s="653"/>
      <c r="H331" s="654" t="str">
        <f>VLOOKUP(B321,'申込入力シート'!$B$47:$T$66,9,FALSE)&amp;" "&amp;VLOOKUP(B321,'申込入力シート'!$B$47:$T$66,10,FALSE)</f>
        <v> </v>
      </c>
      <c r="I331" s="655"/>
      <c r="J331" s="655"/>
      <c r="K331" s="655"/>
      <c r="L331" s="656"/>
      <c r="M331" s="654" t="str">
        <f>VLOOKUP(B321,'申込入力シート'!$B$47:$T$66,11,FALSE)&amp;" "&amp;VLOOKUP(B321,'申込入力シート'!$B$47:$T$66,12,FALSE)</f>
        <v> </v>
      </c>
      <c r="N331" s="655"/>
      <c r="O331" s="657"/>
    </row>
    <row r="332" spans="4:15" ht="19.5" customHeight="1">
      <c r="D332" s="593"/>
      <c r="E332" s="306" t="s">
        <v>214</v>
      </c>
      <c r="F332" s="302"/>
      <c r="G332" s="162"/>
      <c r="H332" s="299"/>
      <c r="I332" s="163"/>
      <c r="J332" s="163"/>
      <c r="K332" s="163"/>
      <c r="L332" s="163"/>
      <c r="M332" s="299"/>
      <c r="N332" s="163"/>
      <c r="O332" s="76"/>
    </row>
    <row r="333" spans="4:15" ht="18" customHeight="1">
      <c r="D333" s="593"/>
      <c r="E333" s="587" t="s">
        <v>208</v>
      </c>
      <c r="F333" s="308" t="s">
        <v>4</v>
      </c>
      <c r="G333" s="658"/>
      <c r="H333" s="659"/>
      <c r="I333" s="573" t="s">
        <v>206</v>
      </c>
      <c r="J333" s="573"/>
      <c r="K333" s="660"/>
      <c r="L333" s="661"/>
      <c r="M333" s="661"/>
      <c r="N333" s="661"/>
      <c r="O333" s="662"/>
    </row>
    <row r="334" spans="4:15" ht="18" customHeight="1">
      <c r="D334" s="593"/>
      <c r="E334" s="588"/>
      <c r="F334" s="307" t="s">
        <v>245</v>
      </c>
      <c r="G334" s="663"/>
      <c r="H334" s="664"/>
      <c r="I334" s="574" t="s">
        <v>207</v>
      </c>
      <c r="J334" s="574"/>
      <c r="K334" s="665"/>
      <c r="L334" s="666"/>
      <c r="M334" s="666"/>
      <c r="N334" s="666"/>
      <c r="O334" s="390" t="s">
        <v>244</v>
      </c>
    </row>
    <row r="335" spans="4:15" ht="18" customHeight="1">
      <c r="D335" s="593"/>
      <c r="E335" s="587" t="s">
        <v>205</v>
      </c>
      <c r="F335" s="308" t="s">
        <v>4</v>
      </c>
      <c r="G335" s="658"/>
      <c r="H335" s="659"/>
      <c r="I335" s="573" t="s">
        <v>206</v>
      </c>
      <c r="J335" s="573"/>
      <c r="K335" s="660"/>
      <c r="L335" s="661"/>
      <c r="M335" s="661"/>
      <c r="N335" s="661"/>
      <c r="O335" s="662"/>
    </row>
    <row r="336" spans="4:15" ht="18" customHeight="1" thickBot="1">
      <c r="D336" s="594"/>
      <c r="E336" s="589"/>
      <c r="F336" s="309" t="s">
        <v>245</v>
      </c>
      <c r="G336" s="667"/>
      <c r="H336" s="668"/>
      <c r="I336" s="612" t="s">
        <v>207</v>
      </c>
      <c r="J336" s="612"/>
      <c r="K336" s="669"/>
      <c r="L336" s="670"/>
      <c r="M336" s="670"/>
      <c r="N336" s="670"/>
      <c r="O336" s="391" t="s">
        <v>244</v>
      </c>
    </row>
    <row r="337" spans="4:15" ht="19.5" customHeight="1">
      <c r="D337" s="298"/>
      <c r="E337" s="299"/>
      <c r="F337" s="299"/>
      <c r="G337" s="311" t="s">
        <v>260</v>
      </c>
      <c r="H337" s="299"/>
      <c r="I337" s="299"/>
      <c r="J337" s="296"/>
      <c r="K337" s="300"/>
      <c r="L337" s="300"/>
      <c r="M337" s="300"/>
      <c r="N337" s="602" t="s">
        <v>194</v>
      </c>
      <c r="O337" s="602"/>
    </row>
    <row r="338" spans="4:15" ht="104.25" customHeight="1">
      <c r="D338" s="298"/>
      <c r="E338" s="299"/>
      <c r="F338" s="299"/>
      <c r="G338" s="299"/>
      <c r="H338" s="299"/>
      <c r="I338" s="299"/>
      <c r="J338" s="296"/>
      <c r="K338" s="300"/>
      <c r="L338" s="300"/>
      <c r="M338" s="300"/>
      <c r="N338" s="299"/>
      <c r="O338" s="299"/>
    </row>
    <row r="339" spans="2:15" ht="21" customHeight="1">
      <c r="B339" s="330">
        <v>10</v>
      </c>
      <c r="D339" s="601" t="s">
        <v>200</v>
      </c>
      <c r="E339" s="602"/>
      <c r="F339" s="602"/>
      <c r="G339" s="602"/>
      <c r="K339" s="289" t="s">
        <v>188</v>
      </c>
      <c r="L339" s="290"/>
      <c r="M339" s="291"/>
      <c r="N339" s="292"/>
      <c r="O339" s="288"/>
    </row>
    <row r="340" spans="2:15" ht="21" customHeight="1">
      <c r="B340" s="324" t="s">
        <v>246</v>
      </c>
      <c r="L340" s="293"/>
      <c r="M340" s="294"/>
      <c r="N340" s="295" t="s">
        <v>189</v>
      </c>
      <c r="O340" s="310" t="s">
        <v>210</v>
      </c>
    </row>
    <row r="341" spans="15:16" ht="6" customHeight="1" thickBot="1">
      <c r="O341" s="291"/>
      <c r="P341" s="296"/>
    </row>
    <row r="342" spans="4:17" ht="22.5">
      <c r="D342" s="328" t="s">
        <v>201</v>
      </c>
      <c r="E342" s="575" t="s">
        <v>190</v>
      </c>
      <c r="F342" s="576"/>
      <c r="G342" s="576"/>
      <c r="H342" s="576"/>
      <c r="I342" s="576"/>
      <c r="J342" s="576"/>
      <c r="K342" s="576"/>
      <c r="L342" s="576"/>
      <c r="M342" s="576"/>
      <c r="N342" s="576"/>
      <c r="O342" s="577"/>
      <c r="P342" s="297"/>
      <c r="Q342" s="297"/>
    </row>
    <row r="343" spans="2:15" ht="33.75" customHeight="1">
      <c r="B343" s="329" t="str">
        <f>IF(H343="()　","データなし","")</f>
        <v>データなし</v>
      </c>
      <c r="D343" s="303" t="s">
        <v>191</v>
      </c>
      <c r="E343" s="627" t="s">
        <v>291</v>
      </c>
      <c r="F343" s="628"/>
      <c r="G343" s="629"/>
      <c r="H343" s="630" t="str">
        <f>"("&amp;VLOOKUP(B339,'申込入力シート'!$B$47:$T$66,13,FALSE)&amp;")　"&amp;VLOOKUP(B339,'申込入力シート'!$B$47:$T$66,14,FALSE)</f>
        <v>()　</v>
      </c>
      <c r="I343" s="630"/>
      <c r="J343" s="630"/>
      <c r="K343" s="630"/>
      <c r="L343" s="630"/>
      <c r="M343" s="630"/>
      <c r="N343" s="630"/>
      <c r="O343" s="631"/>
    </row>
    <row r="344" spans="4:15" ht="15.75" customHeight="1">
      <c r="D344" s="553" t="s">
        <v>202</v>
      </c>
      <c r="E344" s="632">
        <f>VLOOKUP(B339,'申込入力シート'!$B$47:$T$66,2,FALSE)</f>
        <v>0</v>
      </c>
      <c r="F344" s="633"/>
      <c r="G344" s="634"/>
      <c r="H344" s="304" t="s">
        <v>292</v>
      </c>
      <c r="I344" s="638">
        <f>VLOOKUP(B339,'申込入力シート'!$B$47:$T$66,5,FALSE)</f>
        <v>0</v>
      </c>
      <c r="J344" s="639"/>
      <c r="K344" s="639"/>
      <c r="L344" s="639"/>
      <c r="M344" s="640"/>
      <c r="N344" s="567" t="s">
        <v>196</v>
      </c>
      <c r="O344" s="641" t="str">
        <f>VLOOKUP(B339,'申込入力シート'!$B$47:$T$66,4,FALSE)&amp;"年"</f>
        <v>年</v>
      </c>
    </row>
    <row r="345" spans="4:16" ht="37.5" customHeight="1">
      <c r="D345" s="554"/>
      <c r="E345" s="635"/>
      <c r="F345" s="636"/>
      <c r="G345" s="637"/>
      <c r="H345" s="305" t="s">
        <v>9</v>
      </c>
      <c r="I345" s="643">
        <f>VLOOKUP(B339,'申込入力シート'!$B$47:$T$66,3,FALSE)</f>
        <v>0</v>
      </c>
      <c r="J345" s="644"/>
      <c r="K345" s="644"/>
      <c r="L345" s="644"/>
      <c r="M345" s="645"/>
      <c r="N345" s="568"/>
      <c r="O345" s="642"/>
      <c r="P345" s="296"/>
    </row>
    <row r="346" spans="4:15" ht="13.5">
      <c r="D346" s="609" t="s">
        <v>193</v>
      </c>
      <c r="E346" s="603" t="s">
        <v>197</v>
      </c>
      <c r="F346" s="610"/>
      <c r="G346" s="611"/>
      <c r="H346" s="603" t="s">
        <v>198</v>
      </c>
      <c r="I346" s="604"/>
      <c r="J346" s="604"/>
      <c r="K346" s="604"/>
      <c r="L346" s="604"/>
      <c r="M346" s="604"/>
      <c r="N346" s="604"/>
      <c r="O346" s="605"/>
    </row>
    <row r="347" spans="4:15" ht="33.75" customHeight="1">
      <c r="D347" s="554"/>
      <c r="E347" s="646">
        <f>'学校情報入力シート'!$D$4</f>
        <v>0</v>
      </c>
      <c r="F347" s="647"/>
      <c r="G347" s="648"/>
      <c r="H347" s="649" t="str">
        <f>'学校情報入力シート'!$D$5&amp;"　"&amp;'学校情報入力シート'!$D$6</f>
        <v>　</v>
      </c>
      <c r="I347" s="650"/>
      <c r="J347" s="650"/>
      <c r="K347" s="650"/>
      <c r="L347" s="650"/>
      <c r="M347" s="650"/>
      <c r="N347" s="650"/>
      <c r="O347" s="651"/>
    </row>
    <row r="348" spans="4:15" ht="13.5" customHeight="1">
      <c r="D348" s="553" t="s">
        <v>203</v>
      </c>
      <c r="E348" s="598" t="s">
        <v>209</v>
      </c>
      <c r="F348" s="598"/>
      <c r="G348" s="599"/>
      <c r="H348" s="598" t="s">
        <v>204</v>
      </c>
      <c r="I348" s="599"/>
      <c r="J348" s="599"/>
      <c r="K348" s="599"/>
      <c r="L348" s="599"/>
      <c r="M348" s="598" t="s">
        <v>199</v>
      </c>
      <c r="N348" s="599"/>
      <c r="O348" s="600"/>
    </row>
    <row r="349" spans="4:15" ht="33.75" customHeight="1" thickBot="1">
      <c r="D349" s="593"/>
      <c r="E349" s="652">
        <f>VLOOKUP(B339,'申込入力シート'!$B$47:$T$66,15,FALSE)</f>
        <v>0</v>
      </c>
      <c r="F349" s="652"/>
      <c r="G349" s="653"/>
      <c r="H349" s="654" t="str">
        <f>VLOOKUP(B339,'申込入力シート'!$B$47:$T$66,16,FALSE)&amp;" "&amp;VLOOKUP(B339,'申込入力シート'!$B$47:$T$66,17,FALSE)</f>
        <v> </v>
      </c>
      <c r="I349" s="655"/>
      <c r="J349" s="655"/>
      <c r="K349" s="655"/>
      <c r="L349" s="656"/>
      <c r="M349" s="654" t="str">
        <f>VLOOKUP(B339,'申込入力シート'!$B$47:$T$66,18,FALSE)&amp;" "&amp;VLOOKUP(B339,'申込入力シート'!$B$47:$T$66,19,FALSE)</f>
        <v> </v>
      </c>
      <c r="N349" s="655"/>
      <c r="O349" s="657"/>
    </row>
    <row r="350" spans="4:15" ht="19.5" customHeight="1">
      <c r="D350" s="593"/>
      <c r="E350" s="306" t="s">
        <v>214</v>
      </c>
      <c r="F350" s="302"/>
      <c r="G350" s="162"/>
      <c r="H350" s="299"/>
      <c r="I350" s="163"/>
      <c r="J350" s="163"/>
      <c r="K350" s="163"/>
      <c r="L350" s="163"/>
      <c r="M350" s="299"/>
      <c r="N350" s="163"/>
      <c r="O350" s="76"/>
    </row>
    <row r="351" spans="4:15" ht="18" customHeight="1">
      <c r="D351" s="593"/>
      <c r="E351" s="587" t="s">
        <v>208</v>
      </c>
      <c r="F351" s="308" t="s">
        <v>4</v>
      </c>
      <c r="G351" s="658"/>
      <c r="H351" s="659"/>
      <c r="I351" s="573" t="s">
        <v>206</v>
      </c>
      <c r="J351" s="573"/>
      <c r="K351" s="660"/>
      <c r="L351" s="661"/>
      <c r="M351" s="661"/>
      <c r="N351" s="661"/>
      <c r="O351" s="662"/>
    </row>
    <row r="352" spans="4:15" ht="18" customHeight="1">
      <c r="D352" s="593"/>
      <c r="E352" s="588"/>
      <c r="F352" s="307" t="s">
        <v>6</v>
      </c>
      <c r="G352" s="663"/>
      <c r="H352" s="664"/>
      <c r="I352" s="574" t="s">
        <v>207</v>
      </c>
      <c r="J352" s="574"/>
      <c r="K352" s="665"/>
      <c r="L352" s="666"/>
      <c r="M352" s="666"/>
      <c r="N352" s="666"/>
      <c r="O352" s="390" t="s">
        <v>244</v>
      </c>
    </row>
    <row r="353" spans="4:15" ht="18" customHeight="1">
      <c r="D353" s="593"/>
      <c r="E353" s="587" t="s">
        <v>205</v>
      </c>
      <c r="F353" s="308" t="s">
        <v>4</v>
      </c>
      <c r="G353" s="658"/>
      <c r="H353" s="659"/>
      <c r="I353" s="573" t="s">
        <v>206</v>
      </c>
      <c r="J353" s="573"/>
      <c r="K353" s="660"/>
      <c r="L353" s="661"/>
      <c r="M353" s="661"/>
      <c r="N353" s="661"/>
      <c r="O353" s="662"/>
    </row>
    <row r="354" spans="4:15" ht="18" customHeight="1" thickBot="1">
      <c r="D354" s="594"/>
      <c r="E354" s="589"/>
      <c r="F354" s="309" t="s">
        <v>6</v>
      </c>
      <c r="G354" s="667"/>
      <c r="H354" s="668"/>
      <c r="I354" s="612" t="s">
        <v>207</v>
      </c>
      <c r="J354" s="612"/>
      <c r="K354" s="669"/>
      <c r="L354" s="670"/>
      <c r="M354" s="670"/>
      <c r="N354" s="670"/>
      <c r="O354" s="391" t="s">
        <v>244</v>
      </c>
    </row>
    <row r="355" spans="4:15" ht="19.5" customHeight="1">
      <c r="D355" s="298"/>
      <c r="E355" s="299"/>
      <c r="F355" s="299"/>
      <c r="G355" s="311" t="s">
        <v>279</v>
      </c>
      <c r="H355" s="299"/>
      <c r="I355" s="299"/>
      <c r="J355" s="296"/>
      <c r="K355" s="300"/>
      <c r="L355" s="300"/>
      <c r="M355" s="300"/>
      <c r="N355" s="602" t="s">
        <v>194</v>
      </c>
      <c r="O355" s="602"/>
    </row>
    <row r="356" spans="2:15" ht="21" customHeight="1">
      <c r="B356" s="330">
        <v>11</v>
      </c>
      <c r="D356" s="601" t="s">
        <v>200</v>
      </c>
      <c r="E356" s="602"/>
      <c r="F356" s="602"/>
      <c r="G356" s="602"/>
      <c r="K356" s="289" t="s">
        <v>188</v>
      </c>
      <c r="L356" s="290"/>
      <c r="M356" s="291"/>
      <c r="N356" s="292"/>
      <c r="O356" s="288"/>
    </row>
    <row r="357" spans="2:15" ht="21" customHeight="1">
      <c r="B357" s="324" t="s">
        <v>248</v>
      </c>
      <c r="L357" s="293"/>
      <c r="M357" s="294"/>
      <c r="N357" s="295" t="s">
        <v>189</v>
      </c>
      <c r="O357" s="310" t="s">
        <v>210</v>
      </c>
    </row>
    <row r="358" spans="15:16" ht="6" customHeight="1" thickBot="1">
      <c r="O358" s="291"/>
      <c r="P358" s="296"/>
    </row>
    <row r="359" spans="4:17" ht="22.5">
      <c r="D359" s="328" t="s">
        <v>201</v>
      </c>
      <c r="E359" s="575" t="s">
        <v>190</v>
      </c>
      <c r="F359" s="576"/>
      <c r="G359" s="576"/>
      <c r="H359" s="576"/>
      <c r="I359" s="576"/>
      <c r="J359" s="576"/>
      <c r="K359" s="576"/>
      <c r="L359" s="576"/>
      <c r="M359" s="576"/>
      <c r="N359" s="576"/>
      <c r="O359" s="577"/>
      <c r="P359" s="297"/>
      <c r="Q359" s="297"/>
    </row>
    <row r="360" spans="2:15" ht="33.75" customHeight="1">
      <c r="B360" s="329" t="str">
        <f>IF(H360="()　","データなし","")</f>
        <v>データなし</v>
      </c>
      <c r="D360" s="303" t="s">
        <v>191</v>
      </c>
      <c r="E360" s="627" t="s">
        <v>291</v>
      </c>
      <c r="F360" s="628"/>
      <c r="G360" s="629"/>
      <c r="H360" s="630" t="str">
        <f>"("&amp;VLOOKUP(B356,'申込入力シート'!$B$47:$T$66,6,FALSE)&amp;")　"&amp;VLOOKUP(B356,'申込入力シート'!$B$47:$T$66,7,FALSE)</f>
        <v>()　</v>
      </c>
      <c r="I360" s="630"/>
      <c r="J360" s="630"/>
      <c r="K360" s="630"/>
      <c r="L360" s="630"/>
      <c r="M360" s="630"/>
      <c r="N360" s="630"/>
      <c r="O360" s="631"/>
    </row>
    <row r="361" spans="4:15" ht="15.75" customHeight="1">
      <c r="D361" s="553" t="s">
        <v>202</v>
      </c>
      <c r="E361" s="632">
        <f>VLOOKUP(B356,'申込入力シート'!$B$47:$T$66,2,FALSE)</f>
        <v>0</v>
      </c>
      <c r="F361" s="633"/>
      <c r="G361" s="634"/>
      <c r="H361" s="304" t="s">
        <v>292</v>
      </c>
      <c r="I361" s="638">
        <f>VLOOKUP(B356,'申込入力シート'!$B$47:$T$66,5,FALSE)</f>
        <v>0</v>
      </c>
      <c r="J361" s="639"/>
      <c r="K361" s="639"/>
      <c r="L361" s="639"/>
      <c r="M361" s="640"/>
      <c r="N361" s="567" t="s">
        <v>196</v>
      </c>
      <c r="O361" s="641" t="str">
        <f>VLOOKUP(B356,'申込入力シート'!$B$47:$T$66,4,FALSE)&amp;"年"</f>
        <v>年</v>
      </c>
    </row>
    <row r="362" spans="4:16" ht="37.5" customHeight="1">
      <c r="D362" s="554"/>
      <c r="E362" s="635"/>
      <c r="F362" s="636"/>
      <c r="G362" s="637"/>
      <c r="H362" s="305" t="s">
        <v>9</v>
      </c>
      <c r="I362" s="643">
        <f>VLOOKUP(B356,'申込入力シート'!$B$47:$T$66,3,FALSE)</f>
        <v>0</v>
      </c>
      <c r="J362" s="644"/>
      <c r="K362" s="644"/>
      <c r="L362" s="644"/>
      <c r="M362" s="645"/>
      <c r="N362" s="568"/>
      <c r="O362" s="642"/>
      <c r="P362" s="296"/>
    </row>
    <row r="363" spans="4:15" ht="13.5">
      <c r="D363" s="609" t="s">
        <v>193</v>
      </c>
      <c r="E363" s="603" t="s">
        <v>197</v>
      </c>
      <c r="F363" s="610"/>
      <c r="G363" s="611"/>
      <c r="H363" s="603" t="s">
        <v>198</v>
      </c>
      <c r="I363" s="604"/>
      <c r="J363" s="604"/>
      <c r="K363" s="604"/>
      <c r="L363" s="604"/>
      <c r="M363" s="604"/>
      <c r="N363" s="604"/>
      <c r="O363" s="605"/>
    </row>
    <row r="364" spans="4:15" ht="33.75" customHeight="1">
      <c r="D364" s="554"/>
      <c r="E364" s="646">
        <f>'学校情報入力シート'!$D$4</f>
        <v>0</v>
      </c>
      <c r="F364" s="647"/>
      <c r="G364" s="648"/>
      <c r="H364" s="649" t="str">
        <f>'学校情報入力シート'!$D$5&amp;"　"&amp;'学校情報入力シート'!$D$6</f>
        <v>　</v>
      </c>
      <c r="I364" s="650"/>
      <c r="J364" s="650"/>
      <c r="K364" s="650"/>
      <c r="L364" s="650"/>
      <c r="M364" s="650"/>
      <c r="N364" s="650"/>
      <c r="O364" s="651"/>
    </row>
    <row r="365" spans="4:15" ht="13.5" customHeight="1">
      <c r="D365" s="553" t="s">
        <v>203</v>
      </c>
      <c r="E365" s="598" t="s">
        <v>209</v>
      </c>
      <c r="F365" s="598"/>
      <c r="G365" s="599"/>
      <c r="H365" s="598" t="s">
        <v>204</v>
      </c>
      <c r="I365" s="599"/>
      <c r="J365" s="599"/>
      <c r="K365" s="599"/>
      <c r="L365" s="599"/>
      <c r="M365" s="598" t="s">
        <v>199</v>
      </c>
      <c r="N365" s="599"/>
      <c r="O365" s="600"/>
    </row>
    <row r="366" spans="4:15" ht="33.75" customHeight="1" thickBot="1">
      <c r="D366" s="593"/>
      <c r="E366" s="652">
        <f>VLOOKUP(B356,'申込入力シート'!$B$47:$T$66,8,FALSE)</f>
        <v>0</v>
      </c>
      <c r="F366" s="652"/>
      <c r="G366" s="653"/>
      <c r="H366" s="654" t="str">
        <f>VLOOKUP(B356,'申込入力シート'!$B$47:$T$66,9,FALSE)&amp;" "&amp;VLOOKUP(B356,'申込入力シート'!$B$47:$T$66,10,FALSE)</f>
        <v> </v>
      </c>
      <c r="I366" s="655"/>
      <c r="J366" s="655"/>
      <c r="K366" s="655"/>
      <c r="L366" s="656"/>
      <c r="M366" s="654" t="str">
        <f>VLOOKUP(B356,'申込入力シート'!$B$47:$T$66,11,FALSE)&amp;" "&amp;VLOOKUP(B356,'申込入力シート'!$B$47:$T$66,12,FALSE)</f>
        <v> </v>
      </c>
      <c r="N366" s="655"/>
      <c r="O366" s="657"/>
    </row>
    <row r="367" spans="4:15" ht="19.5" customHeight="1">
      <c r="D367" s="593"/>
      <c r="E367" s="306" t="s">
        <v>214</v>
      </c>
      <c r="F367" s="302"/>
      <c r="G367" s="162"/>
      <c r="H367" s="299"/>
      <c r="I367" s="163"/>
      <c r="J367" s="163"/>
      <c r="K367" s="163"/>
      <c r="L367" s="163"/>
      <c r="M367" s="299"/>
      <c r="N367" s="163"/>
      <c r="O367" s="76"/>
    </row>
    <row r="368" spans="4:15" ht="18" customHeight="1">
      <c r="D368" s="593"/>
      <c r="E368" s="587" t="s">
        <v>208</v>
      </c>
      <c r="F368" s="308" t="s">
        <v>4</v>
      </c>
      <c r="G368" s="658"/>
      <c r="H368" s="659"/>
      <c r="I368" s="573" t="s">
        <v>206</v>
      </c>
      <c r="J368" s="573"/>
      <c r="K368" s="660"/>
      <c r="L368" s="661"/>
      <c r="M368" s="661"/>
      <c r="N368" s="661"/>
      <c r="O368" s="662"/>
    </row>
    <row r="369" spans="4:15" ht="18" customHeight="1">
      <c r="D369" s="593"/>
      <c r="E369" s="588"/>
      <c r="F369" s="307" t="s">
        <v>245</v>
      </c>
      <c r="G369" s="663"/>
      <c r="H369" s="664"/>
      <c r="I369" s="574" t="s">
        <v>207</v>
      </c>
      <c r="J369" s="574"/>
      <c r="K369" s="665"/>
      <c r="L369" s="666"/>
      <c r="M369" s="666"/>
      <c r="N369" s="666"/>
      <c r="O369" s="390" t="s">
        <v>244</v>
      </c>
    </row>
    <row r="370" spans="4:15" ht="18" customHeight="1">
      <c r="D370" s="593"/>
      <c r="E370" s="587" t="s">
        <v>205</v>
      </c>
      <c r="F370" s="308" t="s">
        <v>4</v>
      </c>
      <c r="G370" s="658"/>
      <c r="H370" s="659"/>
      <c r="I370" s="573" t="s">
        <v>206</v>
      </c>
      <c r="J370" s="573"/>
      <c r="K370" s="660"/>
      <c r="L370" s="661"/>
      <c r="M370" s="661"/>
      <c r="N370" s="661"/>
      <c r="O370" s="662"/>
    </row>
    <row r="371" spans="4:15" ht="18" customHeight="1" thickBot="1">
      <c r="D371" s="594"/>
      <c r="E371" s="589"/>
      <c r="F371" s="309" t="s">
        <v>245</v>
      </c>
      <c r="G371" s="667"/>
      <c r="H371" s="668"/>
      <c r="I371" s="612" t="s">
        <v>207</v>
      </c>
      <c r="J371" s="612"/>
      <c r="K371" s="669"/>
      <c r="L371" s="670"/>
      <c r="M371" s="670"/>
      <c r="N371" s="670"/>
      <c r="O371" s="391" t="s">
        <v>244</v>
      </c>
    </row>
    <row r="372" spans="4:15" ht="19.5" customHeight="1">
      <c r="D372" s="298"/>
      <c r="E372" s="299"/>
      <c r="F372" s="299"/>
      <c r="G372" s="311" t="s">
        <v>261</v>
      </c>
      <c r="H372" s="299"/>
      <c r="I372" s="299"/>
      <c r="J372" s="296"/>
      <c r="K372" s="300"/>
      <c r="L372" s="300"/>
      <c r="M372" s="300"/>
      <c r="N372" s="602" t="s">
        <v>194</v>
      </c>
      <c r="O372" s="602"/>
    </row>
    <row r="373" spans="4:15" ht="104.25" customHeight="1">
      <c r="D373" s="298"/>
      <c r="E373" s="299"/>
      <c r="F373" s="299"/>
      <c r="G373" s="299"/>
      <c r="H373" s="299"/>
      <c r="I373" s="299"/>
      <c r="J373" s="296"/>
      <c r="K373" s="300"/>
      <c r="L373" s="300"/>
      <c r="M373" s="300"/>
      <c r="N373" s="299"/>
      <c r="O373" s="299"/>
    </row>
    <row r="374" spans="2:15" ht="21" customHeight="1">
      <c r="B374" s="330">
        <v>11</v>
      </c>
      <c r="D374" s="601" t="s">
        <v>200</v>
      </c>
      <c r="E374" s="602"/>
      <c r="F374" s="602"/>
      <c r="G374" s="602"/>
      <c r="K374" s="289" t="s">
        <v>188</v>
      </c>
      <c r="L374" s="290"/>
      <c r="M374" s="291"/>
      <c r="N374" s="292"/>
      <c r="O374" s="288"/>
    </row>
    <row r="375" spans="2:15" ht="21" customHeight="1">
      <c r="B375" s="324" t="s">
        <v>246</v>
      </c>
      <c r="L375" s="293"/>
      <c r="M375" s="294"/>
      <c r="N375" s="295" t="s">
        <v>189</v>
      </c>
      <c r="O375" s="310" t="s">
        <v>210</v>
      </c>
    </row>
    <row r="376" spans="15:16" ht="6" customHeight="1" thickBot="1">
      <c r="O376" s="291"/>
      <c r="P376" s="296"/>
    </row>
    <row r="377" spans="4:17" ht="22.5">
      <c r="D377" s="328" t="s">
        <v>201</v>
      </c>
      <c r="E377" s="575" t="s">
        <v>190</v>
      </c>
      <c r="F377" s="576"/>
      <c r="G377" s="576"/>
      <c r="H377" s="576"/>
      <c r="I377" s="576"/>
      <c r="J377" s="576"/>
      <c r="K377" s="576"/>
      <c r="L377" s="576"/>
      <c r="M377" s="576"/>
      <c r="N377" s="576"/>
      <c r="O377" s="577"/>
      <c r="P377" s="297"/>
      <c r="Q377" s="297"/>
    </row>
    <row r="378" spans="2:15" ht="33.75" customHeight="1">
      <c r="B378" s="329" t="str">
        <f>IF(H378="()　","データなし","")</f>
        <v>データなし</v>
      </c>
      <c r="D378" s="303" t="s">
        <v>191</v>
      </c>
      <c r="E378" s="627" t="s">
        <v>291</v>
      </c>
      <c r="F378" s="628"/>
      <c r="G378" s="629"/>
      <c r="H378" s="630" t="str">
        <f>"("&amp;VLOOKUP(B374,'申込入力シート'!$B$47:$T$66,13,FALSE)&amp;")　"&amp;VLOOKUP(B374,'申込入力シート'!$B$47:$T$66,14,FALSE)</f>
        <v>()　</v>
      </c>
      <c r="I378" s="630"/>
      <c r="J378" s="630"/>
      <c r="K378" s="630"/>
      <c r="L378" s="630"/>
      <c r="M378" s="630"/>
      <c r="N378" s="630"/>
      <c r="O378" s="631"/>
    </row>
    <row r="379" spans="4:15" ht="15.75" customHeight="1">
      <c r="D379" s="553" t="s">
        <v>202</v>
      </c>
      <c r="E379" s="632">
        <f>VLOOKUP(B374,'申込入力シート'!$B$47:$T$66,2,FALSE)</f>
        <v>0</v>
      </c>
      <c r="F379" s="633"/>
      <c r="G379" s="634"/>
      <c r="H379" s="304" t="s">
        <v>292</v>
      </c>
      <c r="I379" s="638">
        <f>VLOOKUP(B374,'申込入力シート'!$B$47:$T$66,5,FALSE)</f>
        <v>0</v>
      </c>
      <c r="J379" s="639"/>
      <c r="K379" s="639"/>
      <c r="L379" s="639"/>
      <c r="M379" s="640"/>
      <c r="N379" s="567" t="s">
        <v>196</v>
      </c>
      <c r="O379" s="641" t="str">
        <f>VLOOKUP(B374,'申込入力シート'!$B$47:$T$66,4,FALSE)&amp;"年"</f>
        <v>年</v>
      </c>
    </row>
    <row r="380" spans="4:16" ht="37.5" customHeight="1">
      <c r="D380" s="554"/>
      <c r="E380" s="635"/>
      <c r="F380" s="636"/>
      <c r="G380" s="637"/>
      <c r="H380" s="305" t="s">
        <v>9</v>
      </c>
      <c r="I380" s="643">
        <f>VLOOKUP(B374,'申込入力シート'!$B$47:$T$66,3,FALSE)</f>
        <v>0</v>
      </c>
      <c r="J380" s="644"/>
      <c r="K380" s="644"/>
      <c r="L380" s="644"/>
      <c r="M380" s="645"/>
      <c r="N380" s="568"/>
      <c r="O380" s="642"/>
      <c r="P380" s="296"/>
    </row>
    <row r="381" spans="4:15" ht="13.5">
      <c r="D381" s="609" t="s">
        <v>193</v>
      </c>
      <c r="E381" s="603" t="s">
        <v>197</v>
      </c>
      <c r="F381" s="610"/>
      <c r="G381" s="611"/>
      <c r="H381" s="603" t="s">
        <v>198</v>
      </c>
      <c r="I381" s="604"/>
      <c r="J381" s="604"/>
      <c r="K381" s="604"/>
      <c r="L381" s="604"/>
      <c r="M381" s="604"/>
      <c r="N381" s="604"/>
      <c r="O381" s="605"/>
    </row>
    <row r="382" spans="4:15" ht="33.75" customHeight="1">
      <c r="D382" s="554"/>
      <c r="E382" s="646">
        <f>'学校情報入力シート'!$D$4</f>
        <v>0</v>
      </c>
      <c r="F382" s="647"/>
      <c r="G382" s="648"/>
      <c r="H382" s="649" t="str">
        <f>'学校情報入力シート'!$D$5&amp;"　"&amp;'学校情報入力シート'!$D$6</f>
        <v>　</v>
      </c>
      <c r="I382" s="650"/>
      <c r="J382" s="650"/>
      <c r="K382" s="650"/>
      <c r="L382" s="650"/>
      <c r="M382" s="650"/>
      <c r="N382" s="650"/>
      <c r="O382" s="651"/>
    </row>
    <row r="383" spans="4:15" ht="13.5" customHeight="1">
      <c r="D383" s="553" t="s">
        <v>203</v>
      </c>
      <c r="E383" s="598" t="s">
        <v>209</v>
      </c>
      <c r="F383" s="598"/>
      <c r="G383" s="599"/>
      <c r="H383" s="598" t="s">
        <v>204</v>
      </c>
      <c r="I383" s="599"/>
      <c r="J383" s="599"/>
      <c r="K383" s="599"/>
      <c r="L383" s="599"/>
      <c r="M383" s="598" t="s">
        <v>199</v>
      </c>
      <c r="N383" s="599"/>
      <c r="O383" s="600"/>
    </row>
    <row r="384" spans="4:15" ht="33.75" customHeight="1" thickBot="1">
      <c r="D384" s="593"/>
      <c r="E384" s="652">
        <f>VLOOKUP(B374,'申込入力シート'!$B$47:$T$66,15,FALSE)</f>
        <v>0</v>
      </c>
      <c r="F384" s="652"/>
      <c r="G384" s="653"/>
      <c r="H384" s="654" t="str">
        <f>VLOOKUP(B374,'申込入力シート'!$B$47:$T$66,16,FALSE)&amp;" "&amp;VLOOKUP(B374,'申込入力シート'!$B$47:$T$66,17,FALSE)</f>
        <v> </v>
      </c>
      <c r="I384" s="655"/>
      <c r="J384" s="655"/>
      <c r="K384" s="655"/>
      <c r="L384" s="656"/>
      <c r="M384" s="654" t="str">
        <f>VLOOKUP(B374,'申込入力シート'!$B$47:$T$66,18,FALSE)&amp;" "&amp;VLOOKUP(B374,'申込入力シート'!$B$47:$T$66,19,FALSE)</f>
        <v> </v>
      </c>
      <c r="N384" s="655"/>
      <c r="O384" s="657"/>
    </row>
    <row r="385" spans="4:15" ht="19.5" customHeight="1">
      <c r="D385" s="593"/>
      <c r="E385" s="306" t="s">
        <v>214</v>
      </c>
      <c r="F385" s="302"/>
      <c r="G385" s="162"/>
      <c r="H385" s="299"/>
      <c r="I385" s="163"/>
      <c r="J385" s="163"/>
      <c r="K385" s="163"/>
      <c r="L385" s="163"/>
      <c r="M385" s="299"/>
      <c r="N385" s="163"/>
      <c r="O385" s="76"/>
    </row>
    <row r="386" spans="4:15" ht="18" customHeight="1">
      <c r="D386" s="593"/>
      <c r="E386" s="587" t="s">
        <v>208</v>
      </c>
      <c r="F386" s="308" t="s">
        <v>4</v>
      </c>
      <c r="G386" s="658"/>
      <c r="H386" s="659"/>
      <c r="I386" s="573" t="s">
        <v>206</v>
      </c>
      <c r="J386" s="573"/>
      <c r="K386" s="660"/>
      <c r="L386" s="661"/>
      <c r="M386" s="661"/>
      <c r="N386" s="661"/>
      <c r="O386" s="662"/>
    </row>
    <row r="387" spans="4:15" ht="18" customHeight="1">
      <c r="D387" s="593"/>
      <c r="E387" s="588"/>
      <c r="F387" s="307" t="s">
        <v>6</v>
      </c>
      <c r="G387" s="663"/>
      <c r="H387" s="664"/>
      <c r="I387" s="574" t="s">
        <v>207</v>
      </c>
      <c r="J387" s="574"/>
      <c r="K387" s="665"/>
      <c r="L387" s="666"/>
      <c r="M387" s="666"/>
      <c r="N387" s="666"/>
      <c r="O387" s="390" t="s">
        <v>244</v>
      </c>
    </row>
    <row r="388" spans="4:15" ht="18" customHeight="1">
      <c r="D388" s="593"/>
      <c r="E388" s="587" t="s">
        <v>205</v>
      </c>
      <c r="F388" s="308" t="s">
        <v>4</v>
      </c>
      <c r="G388" s="658"/>
      <c r="H388" s="659"/>
      <c r="I388" s="573" t="s">
        <v>206</v>
      </c>
      <c r="J388" s="573"/>
      <c r="K388" s="660"/>
      <c r="L388" s="661"/>
      <c r="M388" s="661"/>
      <c r="N388" s="661"/>
      <c r="O388" s="662"/>
    </row>
    <row r="389" spans="4:15" ht="18" customHeight="1" thickBot="1">
      <c r="D389" s="594"/>
      <c r="E389" s="589"/>
      <c r="F389" s="309" t="s">
        <v>6</v>
      </c>
      <c r="G389" s="667"/>
      <c r="H389" s="668"/>
      <c r="I389" s="612" t="s">
        <v>207</v>
      </c>
      <c r="J389" s="612"/>
      <c r="K389" s="669"/>
      <c r="L389" s="670"/>
      <c r="M389" s="670"/>
      <c r="N389" s="670"/>
      <c r="O389" s="391" t="s">
        <v>244</v>
      </c>
    </row>
    <row r="390" spans="4:15" ht="19.5" customHeight="1">
      <c r="D390" s="298"/>
      <c r="E390" s="299"/>
      <c r="F390" s="299"/>
      <c r="G390" s="311" t="s">
        <v>280</v>
      </c>
      <c r="H390" s="299"/>
      <c r="I390" s="299"/>
      <c r="J390" s="296"/>
      <c r="K390" s="300"/>
      <c r="L390" s="300"/>
      <c r="M390" s="300"/>
      <c r="N390" s="602" t="s">
        <v>194</v>
      </c>
      <c r="O390" s="602"/>
    </row>
    <row r="391" spans="2:15" ht="21" customHeight="1">
      <c r="B391" s="330">
        <v>12</v>
      </c>
      <c r="D391" s="601" t="s">
        <v>200</v>
      </c>
      <c r="E391" s="602"/>
      <c r="F391" s="602"/>
      <c r="G391" s="602"/>
      <c r="K391" s="289" t="s">
        <v>188</v>
      </c>
      <c r="L391" s="290"/>
      <c r="M391" s="291"/>
      <c r="N391" s="292"/>
      <c r="O391" s="288"/>
    </row>
    <row r="392" spans="2:15" ht="21" customHeight="1">
      <c r="B392" s="324" t="s">
        <v>248</v>
      </c>
      <c r="L392" s="293"/>
      <c r="M392" s="294"/>
      <c r="N392" s="295" t="s">
        <v>189</v>
      </c>
      <c r="O392" s="310" t="s">
        <v>210</v>
      </c>
    </row>
    <row r="393" spans="15:16" ht="6" customHeight="1" thickBot="1">
      <c r="O393" s="291"/>
      <c r="P393" s="296"/>
    </row>
    <row r="394" spans="4:17" ht="22.5">
      <c r="D394" s="328" t="s">
        <v>201</v>
      </c>
      <c r="E394" s="575" t="s">
        <v>190</v>
      </c>
      <c r="F394" s="576"/>
      <c r="G394" s="576"/>
      <c r="H394" s="576"/>
      <c r="I394" s="576"/>
      <c r="J394" s="576"/>
      <c r="K394" s="576"/>
      <c r="L394" s="576"/>
      <c r="M394" s="576"/>
      <c r="N394" s="576"/>
      <c r="O394" s="577"/>
      <c r="P394" s="297"/>
      <c r="Q394" s="297"/>
    </row>
    <row r="395" spans="2:15" ht="33.75" customHeight="1">
      <c r="B395" s="329" t="str">
        <f>IF(H395="()　","データなし","")</f>
        <v>データなし</v>
      </c>
      <c r="D395" s="303" t="s">
        <v>191</v>
      </c>
      <c r="E395" s="627" t="s">
        <v>291</v>
      </c>
      <c r="F395" s="628"/>
      <c r="G395" s="629"/>
      <c r="H395" s="630" t="str">
        <f>"("&amp;VLOOKUP(B391,'申込入力シート'!$B$47:$T$66,6,FALSE)&amp;")　"&amp;VLOOKUP(B391,'申込入力シート'!$B$47:$T$66,7,FALSE)</f>
        <v>()　</v>
      </c>
      <c r="I395" s="630"/>
      <c r="J395" s="630"/>
      <c r="K395" s="630"/>
      <c r="L395" s="630"/>
      <c r="M395" s="630"/>
      <c r="N395" s="630"/>
      <c r="O395" s="631"/>
    </row>
    <row r="396" spans="4:15" ht="15.75" customHeight="1">
      <c r="D396" s="553" t="s">
        <v>202</v>
      </c>
      <c r="E396" s="632">
        <f>VLOOKUP(B391,'申込入力シート'!$B$47:$T$66,2,FALSE)</f>
        <v>0</v>
      </c>
      <c r="F396" s="633"/>
      <c r="G396" s="634"/>
      <c r="H396" s="304" t="s">
        <v>292</v>
      </c>
      <c r="I396" s="638">
        <f>VLOOKUP(B391,'申込入力シート'!$B$47:$T$66,5,FALSE)</f>
        <v>0</v>
      </c>
      <c r="J396" s="639"/>
      <c r="K396" s="639"/>
      <c r="L396" s="639"/>
      <c r="M396" s="640"/>
      <c r="N396" s="567" t="s">
        <v>196</v>
      </c>
      <c r="O396" s="641" t="str">
        <f>VLOOKUP(B391,'申込入力シート'!$B$47:$T$66,4,FALSE)&amp;"年"</f>
        <v>年</v>
      </c>
    </row>
    <row r="397" spans="4:16" ht="37.5" customHeight="1">
      <c r="D397" s="554"/>
      <c r="E397" s="635"/>
      <c r="F397" s="636"/>
      <c r="G397" s="637"/>
      <c r="H397" s="305" t="s">
        <v>9</v>
      </c>
      <c r="I397" s="643">
        <f>VLOOKUP(B391,'申込入力シート'!$B$47:$T$66,3,FALSE)</f>
        <v>0</v>
      </c>
      <c r="J397" s="644"/>
      <c r="K397" s="644"/>
      <c r="L397" s="644"/>
      <c r="M397" s="645"/>
      <c r="N397" s="568"/>
      <c r="O397" s="642"/>
      <c r="P397" s="296"/>
    </row>
    <row r="398" spans="4:15" ht="13.5">
      <c r="D398" s="609" t="s">
        <v>193</v>
      </c>
      <c r="E398" s="603" t="s">
        <v>197</v>
      </c>
      <c r="F398" s="610"/>
      <c r="G398" s="611"/>
      <c r="H398" s="603" t="s">
        <v>198</v>
      </c>
      <c r="I398" s="604"/>
      <c r="J398" s="604"/>
      <c r="K398" s="604"/>
      <c r="L398" s="604"/>
      <c r="M398" s="604"/>
      <c r="N398" s="604"/>
      <c r="O398" s="605"/>
    </row>
    <row r="399" spans="4:15" ht="33.75" customHeight="1">
      <c r="D399" s="554"/>
      <c r="E399" s="646">
        <f>'学校情報入力シート'!$D$4</f>
        <v>0</v>
      </c>
      <c r="F399" s="647"/>
      <c r="G399" s="648"/>
      <c r="H399" s="649" t="str">
        <f>'学校情報入力シート'!$D$5&amp;"　"&amp;'学校情報入力シート'!$D$6</f>
        <v>　</v>
      </c>
      <c r="I399" s="650"/>
      <c r="J399" s="650"/>
      <c r="K399" s="650"/>
      <c r="L399" s="650"/>
      <c r="M399" s="650"/>
      <c r="N399" s="650"/>
      <c r="O399" s="651"/>
    </row>
    <row r="400" spans="4:15" ht="13.5" customHeight="1">
      <c r="D400" s="553" t="s">
        <v>203</v>
      </c>
      <c r="E400" s="598" t="s">
        <v>209</v>
      </c>
      <c r="F400" s="598"/>
      <c r="G400" s="599"/>
      <c r="H400" s="598" t="s">
        <v>204</v>
      </c>
      <c r="I400" s="599"/>
      <c r="J400" s="599"/>
      <c r="K400" s="599"/>
      <c r="L400" s="599"/>
      <c r="M400" s="598" t="s">
        <v>199</v>
      </c>
      <c r="N400" s="599"/>
      <c r="O400" s="600"/>
    </row>
    <row r="401" spans="4:15" ht="33.75" customHeight="1" thickBot="1">
      <c r="D401" s="593"/>
      <c r="E401" s="652">
        <f>VLOOKUP(B391,'申込入力シート'!$B$47:$T$66,8,FALSE)</f>
        <v>0</v>
      </c>
      <c r="F401" s="652"/>
      <c r="G401" s="653"/>
      <c r="H401" s="654" t="str">
        <f>VLOOKUP(B391,'申込入力シート'!$B$47:$T$66,9,FALSE)&amp;" "&amp;VLOOKUP(B391,'申込入力シート'!$B$47:$T$66,10,FALSE)</f>
        <v> </v>
      </c>
      <c r="I401" s="655"/>
      <c r="J401" s="655"/>
      <c r="K401" s="655"/>
      <c r="L401" s="656"/>
      <c r="M401" s="654" t="str">
        <f>VLOOKUP(B391,'申込入力シート'!$B$47:$T$66,11,FALSE)&amp;" "&amp;VLOOKUP(B391,'申込入力シート'!$B$47:$T$66,12,FALSE)</f>
        <v> </v>
      </c>
      <c r="N401" s="655"/>
      <c r="O401" s="657"/>
    </row>
    <row r="402" spans="4:15" ht="19.5" customHeight="1">
      <c r="D402" s="593"/>
      <c r="E402" s="306" t="s">
        <v>214</v>
      </c>
      <c r="F402" s="302"/>
      <c r="G402" s="162"/>
      <c r="H402" s="299"/>
      <c r="I402" s="163"/>
      <c r="J402" s="163"/>
      <c r="K402" s="163"/>
      <c r="L402" s="163"/>
      <c r="M402" s="299"/>
      <c r="N402" s="163"/>
      <c r="O402" s="76"/>
    </row>
    <row r="403" spans="4:15" ht="18" customHeight="1">
      <c r="D403" s="593"/>
      <c r="E403" s="587" t="s">
        <v>208</v>
      </c>
      <c r="F403" s="308" t="s">
        <v>4</v>
      </c>
      <c r="G403" s="658"/>
      <c r="H403" s="659"/>
      <c r="I403" s="573" t="s">
        <v>206</v>
      </c>
      <c r="J403" s="573"/>
      <c r="K403" s="660"/>
      <c r="L403" s="661"/>
      <c r="M403" s="661"/>
      <c r="N403" s="661"/>
      <c r="O403" s="662"/>
    </row>
    <row r="404" spans="4:15" ht="18" customHeight="1">
      <c r="D404" s="593"/>
      <c r="E404" s="588"/>
      <c r="F404" s="307" t="s">
        <v>245</v>
      </c>
      <c r="G404" s="663"/>
      <c r="H404" s="664"/>
      <c r="I404" s="574" t="s">
        <v>207</v>
      </c>
      <c r="J404" s="574"/>
      <c r="K404" s="665"/>
      <c r="L404" s="666"/>
      <c r="M404" s="666"/>
      <c r="N404" s="666"/>
      <c r="O404" s="390" t="s">
        <v>244</v>
      </c>
    </row>
    <row r="405" spans="4:15" ht="18" customHeight="1">
      <c r="D405" s="593"/>
      <c r="E405" s="587" t="s">
        <v>205</v>
      </c>
      <c r="F405" s="308" t="s">
        <v>4</v>
      </c>
      <c r="G405" s="658"/>
      <c r="H405" s="659"/>
      <c r="I405" s="573" t="s">
        <v>206</v>
      </c>
      <c r="J405" s="573"/>
      <c r="K405" s="660"/>
      <c r="L405" s="661"/>
      <c r="M405" s="661"/>
      <c r="N405" s="661"/>
      <c r="O405" s="662"/>
    </row>
    <row r="406" spans="4:15" ht="18" customHeight="1" thickBot="1">
      <c r="D406" s="594"/>
      <c r="E406" s="589"/>
      <c r="F406" s="309" t="s">
        <v>245</v>
      </c>
      <c r="G406" s="667"/>
      <c r="H406" s="668"/>
      <c r="I406" s="612" t="s">
        <v>207</v>
      </c>
      <c r="J406" s="612"/>
      <c r="K406" s="669"/>
      <c r="L406" s="670"/>
      <c r="M406" s="670"/>
      <c r="N406" s="670"/>
      <c r="O406" s="391" t="s">
        <v>244</v>
      </c>
    </row>
    <row r="407" spans="4:15" ht="19.5" customHeight="1">
      <c r="D407" s="298"/>
      <c r="E407" s="299"/>
      <c r="F407" s="299"/>
      <c r="G407" s="311" t="s">
        <v>262</v>
      </c>
      <c r="H407" s="299"/>
      <c r="I407" s="299"/>
      <c r="J407" s="296"/>
      <c r="K407" s="300"/>
      <c r="L407" s="300"/>
      <c r="M407" s="300"/>
      <c r="N407" s="602" t="s">
        <v>194</v>
      </c>
      <c r="O407" s="602"/>
    </row>
    <row r="408" spans="4:15" ht="104.25" customHeight="1">
      <c r="D408" s="298"/>
      <c r="E408" s="299"/>
      <c r="F408" s="299"/>
      <c r="G408" s="299"/>
      <c r="H408" s="299"/>
      <c r="I408" s="299"/>
      <c r="J408" s="296"/>
      <c r="K408" s="300"/>
      <c r="L408" s="300"/>
      <c r="M408" s="300"/>
      <c r="N408" s="299"/>
      <c r="O408" s="299"/>
    </row>
    <row r="409" spans="2:15" ht="21" customHeight="1">
      <c r="B409" s="330">
        <v>12</v>
      </c>
      <c r="D409" s="601" t="s">
        <v>200</v>
      </c>
      <c r="E409" s="602"/>
      <c r="F409" s="602"/>
      <c r="G409" s="602"/>
      <c r="K409" s="289" t="s">
        <v>188</v>
      </c>
      <c r="L409" s="290"/>
      <c r="M409" s="291"/>
      <c r="N409" s="292"/>
      <c r="O409" s="288"/>
    </row>
    <row r="410" spans="2:15" ht="21" customHeight="1">
      <c r="B410" s="324" t="s">
        <v>246</v>
      </c>
      <c r="L410" s="293"/>
      <c r="M410" s="294"/>
      <c r="N410" s="295" t="s">
        <v>189</v>
      </c>
      <c r="O410" s="310" t="s">
        <v>210</v>
      </c>
    </row>
    <row r="411" spans="15:16" ht="6" customHeight="1" thickBot="1">
      <c r="O411" s="291"/>
      <c r="P411" s="296"/>
    </row>
    <row r="412" spans="4:17" ht="22.5">
      <c r="D412" s="328" t="s">
        <v>201</v>
      </c>
      <c r="E412" s="575" t="s">
        <v>190</v>
      </c>
      <c r="F412" s="576"/>
      <c r="G412" s="576"/>
      <c r="H412" s="576"/>
      <c r="I412" s="576"/>
      <c r="J412" s="576"/>
      <c r="K412" s="576"/>
      <c r="L412" s="576"/>
      <c r="M412" s="576"/>
      <c r="N412" s="576"/>
      <c r="O412" s="577"/>
      <c r="P412" s="297"/>
      <c r="Q412" s="297"/>
    </row>
    <row r="413" spans="2:15" ht="33.75" customHeight="1">
      <c r="B413" s="329" t="str">
        <f>IF(H413="()　","データなし","")</f>
        <v>データなし</v>
      </c>
      <c r="D413" s="303" t="s">
        <v>191</v>
      </c>
      <c r="E413" s="627" t="s">
        <v>291</v>
      </c>
      <c r="F413" s="628"/>
      <c r="G413" s="629"/>
      <c r="H413" s="630" t="str">
        <f>"("&amp;VLOOKUP(B409,'申込入力シート'!$B$47:$T$66,13,FALSE)&amp;")　"&amp;VLOOKUP(B409,'申込入力シート'!$B$47:$T$66,14,FALSE)</f>
        <v>()　</v>
      </c>
      <c r="I413" s="630"/>
      <c r="J413" s="630"/>
      <c r="K413" s="630"/>
      <c r="L413" s="630"/>
      <c r="M413" s="630"/>
      <c r="N413" s="630"/>
      <c r="O413" s="631"/>
    </row>
    <row r="414" spans="4:15" ht="15.75" customHeight="1">
      <c r="D414" s="553" t="s">
        <v>202</v>
      </c>
      <c r="E414" s="632">
        <f>VLOOKUP(B409,'申込入力シート'!$B$47:$T$66,2,FALSE)</f>
        <v>0</v>
      </c>
      <c r="F414" s="633"/>
      <c r="G414" s="634"/>
      <c r="H414" s="304" t="s">
        <v>292</v>
      </c>
      <c r="I414" s="638">
        <f>VLOOKUP(B409,'申込入力シート'!$B$47:$T$66,5,FALSE)</f>
        <v>0</v>
      </c>
      <c r="J414" s="639"/>
      <c r="K414" s="639"/>
      <c r="L414" s="639"/>
      <c r="M414" s="640"/>
      <c r="N414" s="567" t="s">
        <v>196</v>
      </c>
      <c r="O414" s="641" t="str">
        <f>VLOOKUP(B409,'申込入力シート'!$B$47:$T$66,4,FALSE)&amp;"年"</f>
        <v>年</v>
      </c>
    </row>
    <row r="415" spans="4:16" ht="37.5" customHeight="1">
      <c r="D415" s="554"/>
      <c r="E415" s="635"/>
      <c r="F415" s="636"/>
      <c r="G415" s="637"/>
      <c r="H415" s="305" t="s">
        <v>9</v>
      </c>
      <c r="I415" s="643">
        <f>VLOOKUP(B409,'申込入力シート'!$B$47:$T$66,3,FALSE)</f>
        <v>0</v>
      </c>
      <c r="J415" s="644"/>
      <c r="K415" s="644"/>
      <c r="L415" s="644"/>
      <c r="M415" s="645"/>
      <c r="N415" s="568"/>
      <c r="O415" s="642"/>
      <c r="P415" s="296"/>
    </row>
    <row r="416" spans="4:15" ht="13.5">
      <c r="D416" s="609" t="s">
        <v>193</v>
      </c>
      <c r="E416" s="603" t="s">
        <v>197</v>
      </c>
      <c r="F416" s="610"/>
      <c r="G416" s="611"/>
      <c r="H416" s="603" t="s">
        <v>198</v>
      </c>
      <c r="I416" s="604"/>
      <c r="J416" s="604"/>
      <c r="K416" s="604"/>
      <c r="L416" s="604"/>
      <c r="M416" s="604"/>
      <c r="N416" s="604"/>
      <c r="O416" s="605"/>
    </row>
    <row r="417" spans="4:15" ht="33.75" customHeight="1">
      <c r="D417" s="554"/>
      <c r="E417" s="646">
        <f>'学校情報入力シート'!$D$4</f>
        <v>0</v>
      </c>
      <c r="F417" s="647"/>
      <c r="G417" s="648"/>
      <c r="H417" s="649" t="str">
        <f>'学校情報入力シート'!$D$5&amp;"　"&amp;'学校情報入力シート'!$D$6</f>
        <v>　</v>
      </c>
      <c r="I417" s="650"/>
      <c r="J417" s="650"/>
      <c r="K417" s="650"/>
      <c r="L417" s="650"/>
      <c r="M417" s="650"/>
      <c r="N417" s="650"/>
      <c r="O417" s="651"/>
    </row>
    <row r="418" spans="4:15" ht="13.5" customHeight="1">
      <c r="D418" s="553" t="s">
        <v>203</v>
      </c>
      <c r="E418" s="598" t="s">
        <v>209</v>
      </c>
      <c r="F418" s="598"/>
      <c r="G418" s="599"/>
      <c r="H418" s="598" t="s">
        <v>204</v>
      </c>
      <c r="I418" s="599"/>
      <c r="J418" s="599"/>
      <c r="K418" s="599"/>
      <c r="L418" s="599"/>
      <c r="M418" s="598" t="s">
        <v>199</v>
      </c>
      <c r="N418" s="599"/>
      <c r="O418" s="600"/>
    </row>
    <row r="419" spans="4:15" ht="33.75" customHeight="1" thickBot="1">
      <c r="D419" s="593"/>
      <c r="E419" s="652">
        <f>VLOOKUP(B409,'申込入力シート'!$B$47:$T$66,15,FALSE)</f>
        <v>0</v>
      </c>
      <c r="F419" s="652"/>
      <c r="G419" s="653"/>
      <c r="H419" s="654" t="str">
        <f>VLOOKUP(B409,'申込入力シート'!$B$47:$T$66,16,FALSE)&amp;" "&amp;VLOOKUP(B409,'申込入力シート'!$B$47:$T$66,17,FALSE)</f>
        <v> </v>
      </c>
      <c r="I419" s="655"/>
      <c r="J419" s="655"/>
      <c r="K419" s="655"/>
      <c r="L419" s="656"/>
      <c r="M419" s="654" t="str">
        <f>VLOOKUP(B409,'申込入力シート'!$B$47:$T$66,18,FALSE)&amp;" "&amp;VLOOKUP(B409,'申込入力シート'!$B$47:$T$66,19,FALSE)</f>
        <v> </v>
      </c>
      <c r="N419" s="655"/>
      <c r="O419" s="657"/>
    </row>
    <row r="420" spans="4:15" ht="19.5" customHeight="1">
      <c r="D420" s="593"/>
      <c r="E420" s="306" t="s">
        <v>214</v>
      </c>
      <c r="F420" s="302"/>
      <c r="G420" s="162"/>
      <c r="H420" s="299"/>
      <c r="I420" s="163"/>
      <c r="J420" s="163"/>
      <c r="K420" s="163"/>
      <c r="L420" s="163"/>
      <c r="M420" s="299"/>
      <c r="N420" s="163"/>
      <c r="O420" s="76"/>
    </row>
    <row r="421" spans="4:15" ht="18" customHeight="1">
      <c r="D421" s="593"/>
      <c r="E421" s="587" t="s">
        <v>208</v>
      </c>
      <c r="F421" s="308" t="s">
        <v>4</v>
      </c>
      <c r="G421" s="658"/>
      <c r="H421" s="659"/>
      <c r="I421" s="573" t="s">
        <v>206</v>
      </c>
      <c r="J421" s="573"/>
      <c r="K421" s="660"/>
      <c r="L421" s="661"/>
      <c r="M421" s="661"/>
      <c r="N421" s="661"/>
      <c r="O421" s="662"/>
    </row>
    <row r="422" spans="4:15" ht="18" customHeight="1">
      <c r="D422" s="593"/>
      <c r="E422" s="588"/>
      <c r="F422" s="307" t="s">
        <v>6</v>
      </c>
      <c r="G422" s="663"/>
      <c r="H422" s="664"/>
      <c r="I422" s="574" t="s">
        <v>207</v>
      </c>
      <c r="J422" s="574"/>
      <c r="K422" s="665"/>
      <c r="L422" s="666"/>
      <c r="M422" s="666"/>
      <c r="N422" s="666"/>
      <c r="O422" s="390" t="s">
        <v>244</v>
      </c>
    </row>
    <row r="423" spans="4:15" ht="18" customHeight="1">
      <c r="D423" s="593"/>
      <c r="E423" s="587" t="s">
        <v>205</v>
      </c>
      <c r="F423" s="308" t="s">
        <v>4</v>
      </c>
      <c r="G423" s="658"/>
      <c r="H423" s="659"/>
      <c r="I423" s="573" t="s">
        <v>206</v>
      </c>
      <c r="J423" s="573"/>
      <c r="K423" s="660"/>
      <c r="L423" s="661"/>
      <c r="M423" s="661"/>
      <c r="N423" s="661"/>
      <c r="O423" s="662"/>
    </row>
    <row r="424" spans="4:15" ht="18" customHeight="1" thickBot="1">
      <c r="D424" s="594"/>
      <c r="E424" s="589"/>
      <c r="F424" s="309" t="s">
        <v>6</v>
      </c>
      <c r="G424" s="667"/>
      <c r="H424" s="668"/>
      <c r="I424" s="612" t="s">
        <v>207</v>
      </c>
      <c r="J424" s="612"/>
      <c r="K424" s="669"/>
      <c r="L424" s="670"/>
      <c r="M424" s="670"/>
      <c r="N424" s="670"/>
      <c r="O424" s="391" t="s">
        <v>244</v>
      </c>
    </row>
    <row r="425" spans="4:15" ht="19.5" customHeight="1">
      <c r="D425" s="298"/>
      <c r="E425" s="299"/>
      <c r="F425" s="299"/>
      <c r="G425" s="311" t="s">
        <v>281</v>
      </c>
      <c r="H425" s="299"/>
      <c r="I425" s="299"/>
      <c r="J425" s="296"/>
      <c r="K425" s="300"/>
      <c r="L425" s="300"/>
      <c r="M425" s="300"/>
      <c r="N425" s="602" t="s">
        <v>194</v>
      </c>
      <c r="O425" s="602"/>
    </row>
    <row r="426" spans="2:15" ht="21" customHeight="1">
      <c r="B426" s="330">
        <v>13</v>
      </c>
      <c r="D426" s="601" t="s">
        <v>200</v>
      </c>
      <c r="E426" s="602"/>
      <c r="F426" s="602"/>
      <c r="G426" s="602"/>
      <c r="K426" s="289" t="s">
        <v>188</v>
      </c>
      <c r="L426" s="290"/>
      <c r="M426" s="291"/>
      <c r="N426" s="292"/>
      <c r="O426" s="288"/>
    </row>
    <row r="427" spans="2:15" ht="21" customHeight="1">
      <c r="B427" s="324" t="s">
        <v>248</v>
      </c>
      <c r="L427" s="293"/>
      <c r="M427" s="294"/>
      <c r="N427" s="295" t="s">
        <v>189</v>
      </c>
      <c r="O427" s="310" t="s">
        <v>210</v>
      </c>
    </row>
    <row r="428" spans="15:16" ht="6" customHeight="1" thickBot="1">
      <c r="O428" s="291"/>
      <c r="P428" s="296"/>
    </row>
    <row r="429" spans="4:17" ht="22.5">
      <c r="D429" s="328" t="s">
        <v>201</v>
      </c>
      <c r="E429" s="575" t="s">
        <v>190</v>
      </c>
      <c r="F429" s="576"/>
      <c r="G429" s="576"/>
      <c r="H429" s="576"/>
      <c r="I429" s="576"/>
      <c r="J429" s="576"/>
      <c r="K429" s="576"/>
      <c r="L429" s="576"/>
      <c r="M429" s="576"/>
      <c r="N429" s="576"/>
      <c r="O429" s="577"/>
      <c r="P429" s="297"/>
      <c r="Q429" s="297"/>
    </row>
    <row r="430" spans="2:15" ht="33.75" customHeight="1">
      <c r="B430" s="329" t="str">
        <f>IF(H430="()　","データなし","")</f>
        <v>データなし</v>
      </c>
      <c r="D430" s="303" t="s">
        <v>191</v>
      </c>
      <c r="E430" s="627" t="s">
        <v>291</v>
      </c>
      <c r="F430" s="628"/>
      <c r="G430" s="629"/>
      <c r="H430" s="630" t="str">
        <f>"("&amp;VLOOKUP(B426,'申込入力シート'!$B$47:$T$66,6,FALSE)&amp;")　"&amp;VLOOKUP(B426,'申込入力シート'!$B$47:$T$66,7,FALSE)</f>
        <v>()　</v>
      </c>
      <c r="I430" s="630"/>
      <c r="J430" s="630"/>
      <c r="K430" s="630"/>
      <c r="L430" s="630"/>
      <c r="M430" s="630"/>
      <c r="N430" s="630"/>
      <c r="O430" s="631"/>
    </row>
    <row r="431" spans="4:15" ht="15.75" customHeight="1">
      <c r="D431" s="553" t="s">
        <v>202</v>
      </c>
      <c r="E431" s="632">
        <f>VLOOKUP(B426,'申込入力シート'!$B$47:$T$66,2,FALSE)</f>
        <v>0</v>
      </c>
      <c r="F431" s="633"/>
      <c r="G431" s="634"/>
      <c r="H431" s="304" t="s">
        <v>292</v>
      </c>
      <c r="I431" s="638">
        <f>VLOOKUP(B426,'申込入力シート'!$B$47:$T$66,5,FALSE)</f>
        <v>0</v>
      </c>
      <c r="J431" s="639"/>
      <c r="K431" s="639"/>
      <c r="L431" s="639"/>
      <c r="M431" s="640"/>
      <c r="N431" s="567" t="s">
        <v>196</v>
      </c>
      <c r="O431" s="641" t="str">
        <f>VLOOKUP(B426,'申込入力シート'!$B$47:$T$66,4,FALSE)&amp;"年"</f>
        <v>年</v>
      </c>
    </row>
    <row r="432" spans="4:16" ht="37.5" customHeight="1">
      <c r="D432" s="554"/>
      <c r="E432" s="635"/>
      <c r="F432" s="636"/>
      <c r="G432" s="637"/>
      <c r="H432" s="305" t="s">
        <v>9</v>
      </c>
      <c r="I432" s="643">
        <f>VLOOKUP(B426,'申込入力シート'!$B$47:$T$66,3,FALSE)</f>
        <v>0</v>
      </c>
      <c r="J432" s="644"/>
      <c r="K432" s="644"/>
      <c r="L432" s="644"/>
      <c r="M432" s="645"/>
      <c r="N432" s="568"/>
      <c r="O432" s="642"/>
      <c r="P432" s="296"/>
    </row>
    <row r="433" spans="4:15" ht="13.5">
      <c r="D433" s="609" t="s">
        <v>193</v>
      </c>
      <c r="E433" s="603" t="s">
        <v>197</v>
      </c>
      <c r="F433" s="610"/>
      <c r="G433" s="611"/>
      <c r="H433" s="603" t="s">
        <v>198</v>
      </c>
      <c r="I433" s="604"/>
      <c r="J433" s="604"/>
      <c r="K433" s="604"/>
      <c r="L433" s="604"/>
      <c r="M433" s="604"/>
      <c r="N433" s="604"/>
      <c r="O433" s="605"/>
    </row>
    <row r="434" spans="4:15" ht="33.75" customHeight="1">
      <c r="D434" s="554"/>
      <c r="E434" s="646">
        <f>'学校情報入力シート'!$D$4</f>
        <v>0</v>
      </c>
      <c r="F434" s="647"/>
      <c r="G434" s="648"/>
      <c r="H434" s="649" t="str">
        <f>'学校情報入力シート'!$D$5&amp;"　"&amp;'学校情報入力シート'!$D$6</f>
        <v>　</v>
      </c>
      <c r="I434" s="650"/>
      <c r="J434" s="650"/>
      <c r="K434" s="650"/>
      <c r="L434" s="650"/>
      <c r="M434" s="650"/>
      <c r="N434" s="650"/>
      <c r="O434" s="651"/>
    </row>
    <row r="435" spans="4:15" ht="13.5" customHeight="1">
      <c r="D435" s="553" t="s">
        <v>203</v>
      </c>
      <c r="E435" s="598" t="s">
        <v>209</v>
      </c>
      <c r="F435" s="598"/>
      <c r="G435" s="599"/>
      <c r="H435" s="598" t="s">
        <v>204</v>
      </c>
      <c r="I435" s="599"/>
      <c r="J435" s="599"/>
      <c r="K435" s="599"/>
      <c r="L435" s="599"/>
      <c r="M435" s="598" t="s">
        <v>199</v>
      </c>
      <c r="N435" s="599"/>
      <c r="O435" s="600"/>
    </row>
    <row r="436" spans="4:15" ht="33.75" customHeight="1" thickBot="1">
      <c r="D436" s="593"/>
      <c r="E436" s="652">
        <f>VLOOKUP(B426,'申込入力シート'!$B$47:$T$66,8,FALSE)</f>
        <v>0</v>
      </c>
      <c r="F436" s="652"/>
      <c r="G436" s="653"/>
      <c r="H436" s="654" t="str">
        <f>VLOOKUP(B426,'申込入力シート'!$B$47:$T$66,9,FALSE)&amp;" "&amp;VLOOKUP(B426,'申込入力シート'!$B$47:$T$66,10,FALSE)</f>
        <v> </v>
      </c>
      <c r="I436" s="655"/>
      <c r="J436" s="655"/>
      <c r="K436" s="655"/>
      <c r="L436" s="656"/>
      <c r="M436" s="654" t="str">
        <f>VLOOKUP(B426,'申込入力シート'!$B$47:$T$66,11,FALSE)&amp;" "&amp;VLOOKUP(B426,'申込入力シート'!$B$47:$T$66,12,FALSE)</f>
        <v> </v>
      </c>
      <c r="N436" s="655"/>
      <c r="O436" s="657"/>
    </row>
    <row r="437" spans="4:15" ht="19.5" customHeight="1">
      <c r="D437" s="593"/>
      <c r="E437" s="306" t="s">
        <v>214</v>
      </c>
      <c r="F437" s="302"/>
      <c r="G437" s="162"/>
      <c r="H437" s="299"/>
      <c r="I437" s="163"/>
      <c r="J437" s="163"/>
      <c r="K437" s="163"/>
      <c r="L437" s="163"/>
      <c r="M437" s="299"/>
      <c r="N437" s="163"/>
      <c r="O437" s="76"/>
    </row>
    <row r="438" spans="4:15" ht="18" customHeight="1">
      <c r="D438" s="593"/>
      <c r="E438" s="587" t="s">
        <v>208</v>
      </c>
      <c r="F438" s="308" t="s">
        <v>4</v>
      </c>
      <c r="G438" s="658"/>
      <c r="H438" s="659"/>
      <c r="I438" s="573" t="s">
        <v>206</v>
      </c>
      <c r="J438" s="573"/>
      <c r="K438" s="660"/>
      <c r="L438" s="661"/>
      <c r="M438" s="661"/>
      <c r="N438" s="661"/>
      <c r="O438" s="662"/>
    </row>
    <row r="439" spans="4:15" ht="18" customHeight="1">
      <c r="D439" s="593"/>
      <c r="E439" s="588"/>
      <c r="F439" s="307" t="s">
        <v>245</v>
      </c>
      <c r="G439" s="663"/>
      <c r="H439" s="664"/>
      <c r="I439" s="574" t="s">
        <v>207</v>
      </c>
      <c r="J439" s="574"/>
      <c r="K439" s="665"/>
      <c r="L439" s="666"/>
      <c r="M439" s="666"/>
      <c r="N439" s="666"/>
      <c r="O439" s="390" t="s">
        <v>244</v>
      </c>
    </row>
    <row r="440" spans="4:15" ht="18" customHeight="1">
      <c r="D440" s="593"/>
      <c r="E440" s="587" t="s">
        <v>205</v>
      </c>
      <c r="F440" s="308" t="s">
        <v>4</v>
      </c>
      <c r="G440" s="658"/>
      <c r="H440" s="659"/>
      <c r="I440" s="573" t="s">
        <v>206</v>
      </c>
      <c r="J440" s="573"/>
      <c r="K440" s="660"/>
      <c r="L440" s="661"/>
      <c r="M440" s="661"/>
      <c r="N440" s="661"/>
      <c r="O440" s="662"/>
    </row>
    <row r="441" spans="4:15" ht="18" customHeight="1" thickBot="1">
      <c r="D441" s="594"/>
      <c r="E441" s="589"/>
      <c r="F441" s="309" t="s">
        <v>245</v>
      </c>
      <c r="G441" s="667"/>
      <c r="H441" s="668"/>
      <c r="I441" s="612" t="s">
        <v>207</v>
      </c>
      <c r="J441" s="612"/>
      <c r="K441" s="669"/>
      <c r="L441" s="670"/>
      <c r="M441" s="670"/>
      <c r="N441" s="670"/>
      <c r="O441" s="391" t="s">
        <v>244</v>
      </c>
    </row>
    <row r="442" spans="4:15" ht="19.5" customHeight="1">
      <c r="D442" s="298"/>
      <c r="E442" s="299"/>
      <c r="F442" s="299"/>
      <c r="G442" s="311" t="s">
        <v>263</v>
      </c>
      <c r="H442" s="299"/>
      <c r="I442" s="299"/>
      <c r="J442" s="296"/>
      <c r="K442" s="300"/>
      <c r="L442" s="300"/>
      <c r="M442" s="300"/>
      <c r="N442" s="602" t="s">
        <v>194</v>
      </c>
      <c r="O442" s="602"/>
    </row>
    <row r="443" spans="4:15" ht="104.25" customHeight="1">
      <c r="D443" s="298"/>
      <c r="E443" s="299"/>
      <c r="F443" s="299"/>
      <c r="G443" s="299"/>
      <c r="H443" s="299"/>
      <c r="I443" s="299"/>
      <c r="J443" s="296"/>
      <c r="K443" s="300"/>
      <c r="L443" s="300"/>
      <c r="M443" s="300"/>
      <c r="N443" s="299"/>
      <c r="O443" s="299"/>
    </row>
    <row r="444" spans="2:15" ht="21" customHeight="1">
      <c r="B444" s="330">
        <v>13</v>
      </c>
      <c r="D444" s="601" t="s">
        <v>200</v>
      </c>
      <c r="E444" s="602"/>
      <c r="F444" s="602"/>
      <c r="G444" s="602"/>
      <c r="K444" s="289" t="s">
        <v>188</v>
      </c>
      <c r="L444" s="290"/>
      <c r="M444" s="291"/>
      <c r="N444" s="292"/>
      <c r="O444" s="288"/>
    </row>
    <row r="445" spans="2:15" ht="21" customHeight="1">
      <c r="B445" s="324" t="s">
        <v>246</v>
      </c>
      <c r="L445" s="293"/>
      <c r="M445" s="294"/>
      <c r="N445" s="295" t="s">
        <v>189</v>
      </c>
      <c r="O445" s="310" t="s">
        <v>210</v>
      </c>
    </row>
    <row r="446" spans="15:16" ht="6" customHeight="1" thickBot="1">
      <c r="O446" s="291"/>
      <c r="P446" s="296"/>
    </row>
    <row r="447" spans="4:17" ht="22.5">
      <c r="D447" s="328" t="s">
        <v>201</v>
      </c>
      <c r="E447" s="575" t="s">
        <v>190</v>
      </c>
      <c r="F447" s="576"/>
      <c r="G447" s="576"/>
      <c r="H447" s="576"/>
      <c r="I447" s="576"/>
      <c r="J447" s="576"/>
      <c r="K447" s="576"/>
      <c r="L447" s="576"/>
      <c r="M447" s="576"/>
      <c r="N447" s="576"/>
      <c r="O447" s="577"/>
      <c r="P447" s="297"/>
      <c r="Q447" s="297"/>
    </row>
    <row r="448" spans="2:15" ht="33.75" customHeight="1">
      <c r="B448" s="329" t="str">
        <f>IF(H448="()　","データなし","")</f>
        <v>データなし</v>
      </c>
      <c r="D448" s="303" t="s">
        <v>191</v>
      </c>
      <c r="E448" s="627" t="s">
        <v>291</v>
      </c>
      <c r="F448" s="628"/>
      <c r="G448" s="629"/>
      <c r="H448" s="630" t="str">
        <f>"("&amp;VLOOKUP(B444,'申込入力シート'!$B$47:$T$66,13,FALSE)&amp;")　"&amp;VLOOKUP(B444,'申込入力シート'!$B$47:$T$66,14,FALSE)</f>
        <v>()　</v>
      </c>
      <c r="I448" s="630"/>
      <c r="J448" s="630"/>
      <c r="K448" s="630"/>
      <c r="L448" s="630"/>
      <c r="M448" s="630"/>
      <c r="N448" s="630"/>
      <c r="O448" s="631"/>
    </row>
    <row r="449" spans="4:15" ht="15.75" customHeight="1">
      <c r="D449" s="553" t="s">
        <v>202</v>
      </c>
      <c r="E449" s="632">
        <f>VLOOKUP(B444,'申込入力シート'!$B$47:$T$66,2,FALSE)</f>
        <v>0</v>
      </c>
      <c r="F449" s="633"/>
      <c r="G449" s="634"/>
      <c r="H449" s="304" t="s">
        <v>292</v>
      </c>
      <c r="I449" s="638">
        <f>VLOOKUP(B444,'申込入力シート'!$B$47:$T$66,5,FALSE)</f>
        <v>0</v>
      </c>
      <c r="J449" s="639"/>
      <c r="K449" s="639"/>
      <c r="L449" s="639"/>
      <c r="M449" s="640"/>
      <c r="N449" s="567" t="s">
        <v>196</v>
      </c>
      <c r="O449" s="641" t="str">
        <f>VLOOKUP(B444,'申込入力シート'!$B$47:$T$66,4,FALSE)&amp;"年"</f>
        <v>年</v>
      </c>
    </row>
    <row r="450" spans="4:16" ht="37.5" customHeight="1">
      <c r="D450" s="554"/>
      <c r="E450" s="635"/>
      <c r="F450" s="636"/>
      <c r="G450" s="637"/>
      <c r="H450" s="305" t="s">
        <v>9</v>
      </c>
      <c r="I450" s="643">
        <f>VLOOKUP(B444,'申込入力シート'!$B$47:$T$66,3,FALSE)</f>
        <v>0</v>
      </c>
      <c r="J450" s="644"/>
      <c r="K450" s="644"/>
      <c r="L450" s="644"/>
      <c r="M450" s="645"/>
      <c r="N450" s="568"/>
      <c r="O450" s="642"/>
      <c r="P450" s="296"/>
    </row>
    <row r="451" spans="4:15" ht="13.5">
      <c r="D451" s="609" t="s">
        <v>193</v>
      </c>
      <c r="E451" s="603" t="s">
        <v>197</v>
      </c>
      <c r="F451" s="610"/>
      <c r="G451" s="611"/>
      <c r="H451" s="603" t="s">
        <v>198</v>
      </c>
      <c r="I451" s="604"/>
      <c r="J451" s="604"/>
      <c r="K451" s="604"/>
      <c r="L451" s="604"/>
      <c r="M451" s="604"/>
      <c r="N451" s="604"/>
      <c r="O451" s="605"/>
    </row>
    <row r="452" spans="4:15" ht="33.75" customHeight="1">
      <c r="D452" s="554"/>
      <c r="E452" s="646">
        <f>'学校情報入力シート'!$D$4</f>
        <v>0</v>
      </c>
      <c r="F452" s="647"/>
      <c r="G452" s="648"/>
      <c r="H452" s="649" t="str">
        <f>'学校情報入力シート'!$D$5&amp;"　"&amp;'学校情報入力シート'!$D$6</f>
        <v>　</v>
      </c>
      <c r="I452" s="650"/>
      <c r="J452" s="650"/>
      <c r="K452" s="650"/>
      <c r="L452" s="650"/>
      <c r="M452" s="650"/>
      <c r="N452" s="650"/>
      <c r="O452" s="651"/>
    </row>
    <row r="453" spans="4:15" ht="13.5" customHeight="1">
      <c r="D453" s="553" t="s">
        <v>203</v>
      </c>
      <c r="E453" s="598" t="s">
        <v>209</v>
      </c>
      <c r="F453" s="598"/>
      <c r="G453" s="599"/>
      <c r="H453" s="598" t="s">
        <v>204</v>
      </c>
      <c r="I453" s="599"/>
      <c r="J453" s="599"/>
      <c r="K453" s="599"/>
      <c r="L453" s="599"/>
      <c r="M453" s="598" t="s">
        <v>199</v>
      </c>
      <c r="N453" s="599"/>
      <c r="O453" s="600"/>
    </row>
    <row r="454" spans="4:15" ht="33.75" customHeight="1" thickBot="1">
      <c r="D454" s="593"/>
      <c r="E454" s="652">
        <f>VLOOKUP(B444,'申込入力シート'!$B$47:$T$66,15,FALSE)</f>
        <v>0</v>
      </c>
      <c r="F454" s="652"/>
      <c r="G454" s="653"/>
      <c r="H454" s="654" t="str">
        <f>VLOOKUP(B444,'申込入力シート'!$B$47:$T$66,16,FALSE)&amp;" "&amp;VLOOKUP(B444,'申込入力シート'!$B$47:$T$66,17,FALSE)</f>
        <v> </v>
      </c>
      <c r="I454" s="655"/>
      <c r="J454" s="655"/>
      <c r="K454" s="655"/>
      <c r="L454" s="656"/>
      <c r="M454" s="654" t="str">
        <f>VLOOKUP(B444,'申込入力シート'!$B$47:$T$66,18,FALSE)&amp;" "&amp;VLOOKUP(B444,'申込入力シート'!$B$47:$T$66,19,FALSE)</f>
        <v> </v>
      </c>
      <c r="N454" s="655"/>
      <c r="O454" s="657"/>
    </row>
    <row r="455" spans="4:15" ht="19.5" customHeight="1">
      <c r="D455" s="593"/>
      <c r="E455" s="306" t="s">
        <v>214</v>
      </c>
      <c r="F455" s="302"/>
      <c r="G455" s="162"/>
      <c r="H455" s="299"/>
      <c r="I455" s="163"/>
      <c r="J455" s="163"/>
      <c r="K455" s="163"/>
      <c r="L455" s="163"/>
      <c r="M455" s="299"/>
      <c r="N455" s="163"/>
      <c r="O455" s="76"/>
    </row>
    <row r="456" spans="4:15" ht="18" customHeight="1">
      <c r="D456" s="593"/>
      <c r="E456" s="587" t="s">
        <v>208</v>
      </c>
      <c r="F456" s="308" t="s">
        <v>4</v>
      </c>
      <c r="G456" s="658"/>
      <c r="H456" s="659"/>
      <c r="I456" s="573" t="s">
        <v>206</v>
      </c>
      <c r="J456" s="573"/>
      <c r="K456" s="660"/>
      <c r="L456" s="661"/>
      <c r="M456" s="661"/>
      <c r="N456" s="661"/>
      <c r="O456" s="662"/>
    </row>
    <row r="457" spans="4:15" ht="18" customHeight="1">
      <c r="D457" s="593"/>
      <c r="E457" s="588"/>
      <c r="F457" s="307" t="s">
        <v>6</v>
      </c>
      <c r="G457" s="663"/>
      <c r="H457" s="664"/>
      <c r="I457" s="574" t="s">
        <v>207</v>
      </c>
      <c r="J457" s="574"/>
      <c r="K457" s="665"/>
      <c r="L457" s="666"/>
      <c r="M457" s="666"/>
      <c r="N457" s="666"/>
      <c r="O457" s="390" t="s">
        <v>244</v>
      </c>
    </row>
    <row r="458" spans="4:15" ht="18" customHeight="1">
      <c r="D458" s="593"/>
      <c r="E458" s="587" t="s">
        <v>205</v>
      </c>
      <c r="F458" s="308" t="s">
        <v>4</v>
      </c>
      <c r="G458" s="658"/>
      <c r="H458" s="659"/>
      <c r="I458" s="573" t="s">
        <v>206</v>
      </c>
      <c r="J458" s="573"/>
      <c r="K458" s="660"/>
      <c r="L458" s="661"/>
      <c r="M458" s="661"/>
      <c r="N458" s="661"/>
      <c r="O458" s="662"/>
    </row>
    <row r="459" spans="4:15" ht="18" customHeight="1" thickBot="1">
      <c r="D459" s="594"/>
      <c r="E459" s="589"/>
      <c r="F459" s="309" t="s">
        <v>6</v>
      </c>
      <c r="G459" s="667"/>
      <c r="H459" s="668"/>
      <c r="I459" s="612" t="s">
        <v>207</v>
      </c>
      <c r="J459" s="612"/>
      <c r="K459" s="669"/>
      <c r="L459" s="670"/>
      <c r="M459" s="670"/>
      <c r="N459" s="670"/>
      <c r="O459" s="391" t="s">
        <v>244</v>
      </c>
    </row>
    <row r="460" spans="4:15" ht="19.5" customHeight="1">
      <c r="D460" s="298"/>
      <c r="E460" s="299"/>
      <c r="F460" s="299"/>
      <c r="G460" s="311" t="s">
        <v>282</v>
      </c>
      <c r="H460" s="299"/>
      <c r="I460" s="299"/>
      <c r="J460" s="296"/>
      <c r="K460" s="300"/>
      <c r="L460" s="300"/>
      <c r="M460" s="300"/>
      <c r="N460" s="602" t="s">
        <v>194</v>
      </c>
      <c r="O460" s="602"/>
    </row>
    <row r="461" spans="2:15" ht="21" customHeight="1">
      <c r="B461" s="330">
        <v>14</v>
      </c>
      <c r="D461" s="601" t="s">
        <v>200</v>
      </c>
      <c r="E461" s="602"/>
      <c r="F461" s="602"/>
      <c r="G461" s="602"/>
      <c r="K461" s="289" t="s">
        <v>188</v>
      </c>
      <c r="L461" s="290"/>
      <c r="M461" s="291"/>
      <c r="N461" s="292"/>
      <c r="O461" s="288"/>
    </row>
    <row r="462" spans="2:15" ht="21" customHeight="1">
      <c r="B462" s="324" t="s">
        <v>248</v>
      </c>
      <c r="L462" s="293"/>
      <c r="M462" s="294"/>
      <c r="N462" s="295" t="s">
        <v>189</v>
      </c>
      <c r="O462" s="310" t="s">
        <v>210</v>
      </c>
    </row>
    <row r="463" spans="15:16" ht="6" customHeight="1" thickBot="1">
      <c r="O463" s="291"/>
      <c r="P463" s="296"/>
    </row>
    <row r="464" spans="4:17" ht="22.5">
      <c r="D464" s="328" t="s">
        <v>201</v>
      </c>
      <c r="E464" s="575" t="s">
        <v>190</v>
      </c>
      <c r="F464" s="576"/>
      <c r="G464" s="576"/>
      <c r="H464" s="576"/>
      <c r="I464" s="576"/>
      <c r="J464" s="576"/>
      <c r="K464" s="576"/>
      <c r="L464" s="576"/>
      <c r="M464" s="576"/>
      <c r="N464" s="576"/>
      <c r="O464" s="577"/>
      <c r="P464" s="297"/>
      <c r="Q464" s="297"/>
    </row>
    <row r="465" spans="2:15" ht="33.75" customHeight="1">
      <c r="B465" s="329" t="str">
        <f>IF(H465="()　","データなし","")</f>
        <v>データなし</v>
      </c>
      <c r="D465" s="303" t="s">
        <v>191</v>
      </c>
      <c r="E465" s="627" t="s">
        <v>291</v>
      </c>
      <c r="F465" s="628"/>
      <c r="G465" s="629"/>
      <c r="H465" s="630" t="str">
        <f>"("&amp;VLOOKUP(B461,'申込入力シート'!$B$47:$T$66,6,FALSE)&amp;")　"&amp;VLOOKUP(B461,'申込入力シート'!$B$47:$T$66,7,FALSE)</f>
        <v>()　</v>
      </c>
      <c r="I465" s="630"/>
      <c r="J465" s="630"/>
      <c r="K465" s="630"/>
      <c r="L465" s="630"/>
      <c r="M465" s="630"/>
      <c r="N465" s="630"/>
      <c r="O465" s="631"/>
    </row>
    <row r="466" spans="4:15" ht="15.75" customHeight="1">
      <c r="D466" s="553" t="s">
        <v>202</v>
      </c>
      <c r="E466" s="632">
        <f>VLOOKUP(B461,'申込入力シート'!$B$47:$T$66,2,FALSE)</f>
        <v>0</v>
      </c>
      <c r="F466" s="633"/>
      <c r="G466" s="634"/>
      <c r="H466" s="304" t="s">
        <v>292</v>
      </c>
      <c r="I466" s="638">
        <f>VLOOKUP(B461,'申込入力シート'!$B$47:$T$66,5,FALSE)</f>
        <v>0</v>
      </c>
      <c r="J466" s="639"/>
      <c r="K466" s="639"/>
      <c r="L466" s="639"/>
      <c r="M466" s="640"/>
      <c r="N466" s="567" t="s">
        <v>196</v>
      </c>
      <c r="O466" s="641" t="str">
        <f>VLOOKUP(B461,'申込入力シート'!$B$47:$T$66,4,FALSE)&amp;"年"</f>
        <v>年</v>
      </c>
    </row>
    <row r="467" spans="4:16" ht="37.5" customHeight="1">
      <c r="D467" s="554"/>
      <c r="E467" s="635"/>
      <c r="F467" s="636"/>
      <c r="G467" s="637"/>
      <c r="H467" s="305" t="s">
        <v>9</v>
      </c>
      <c r="I467" s="643">
        <f>VLOOKUP(B461,'申込入力シート'!$B$47:$T$66,3,FALSE)</f>
        <v>0</v>
      </c>
      <c r="J467" s="644"/>
      <c r="K467" s="644"/>
      <c r="L467" s="644"/>
      <c r="M467" s="645"/>
      <c r="N467" s="568"/>
      <c r="O467" s="642"/>
      <c r="P467" s="296"/>
    </row>
    <row r="468" spans="4:15" ht="13.5">
      <c r="D468" s="609" t="s">
        <v>193</v>
      </c>
      <c r="E468" s="603" t="s">
        <v>197</v>
      </c>
      <c r="F468" s="610"/>
      <c r="G468" s="611"/>
      <c r="H468" s="603" t="s">
        <v>198</v>
      </c>
      <c r="I468" s="604"/>
      <c r="J468" s="604"/>
      <c r="K468" s="604"/>
      <c r="L468" s="604"/>
      <c r="M468" s="604"/>
      <c r="N468" s="604"/>
      <c r="O468" s="605"/>
    </row>
    <row r="469" spans="4:15" ht="33.75" customHeight="1">
      <c r="D469" s="554"/>
      <c r="E469" s="646">
        <f>'学校情報入力シート'!$D$4</f>
        <v>0</v>
      </c>
      <c r="F469" s="647"/>
      <c r="G469" s="648"/>
      <c r="H469" s="649" t="str">
        <f>'学校情報入力シート'!$D$5&amp;"　"&amp;'学校情報入力シート'!$D$6</f>
        <v>　</v>
      </c>
      <c r="I469" s="650"/>
      <c r="J469" s="650"/>
      <c r="K469" s="650"/>
      <c r="L469" s="650"/>
      <c r="M469" s="650"/>
      <c r="N469" s="650"/>
      <c r="O469" s="651"/>
    </row>
    <row r="470" spans="4:15" ht="13.5" customHeight="1">
      <c r="D470" s="553" t="s">
        <v>203</v>
      </c>
      <c r="E470" s="598" t="s">
        <v>209</v>
      </c>
      <c r="F470" s="598"/>
      <c r="G470" s="599"/>
      <c r="H470" s="598" t="s">
        <v>204</v>
      </c>
      <c r="I470" s="599"/>
      <c r="J470" s="599"/>
      <c r="K470" s="599"/>
      <c r="L470" s="599"/>
      <c r="M470" s="598" t="s">
        <v>199</v>
      </c>
      <c r="N470" s="599"/>
      <c r="O470" s="600"/>
    </row>
    <row r="471" spans="4:15" ht="33.75" customHeight="1" thickBot="1">
      <c r="D471" s="593"/>
      <c r="E471" s="652">
        <f>VLOOKUP(B461,'申込入力シート'!$B$47:$T$66,8,FALSE)</f>
        <v>0</v>
      </c>
      <c r="F471" s="652"/>
      <c r="G471" s="653"/>
      <c r="H471" s="654" t="str">
        <f>VLOOKUP(B461,'申込入力シート'!$B$47:$T$66,9,FALSE)&amp;" "&amp;VLOOKUP(B461,'申込入力シート'!$B$47:$T$66,10,FALSE)</f>
        <v> </v>
      </c>
      <c r="I471" s="655"/>
      <c r="J471" s="655"/>
      <c r="K471" s="655"/>
      <c r="L471" s="656"/>
      <c r="M471" s="654" t="str">
        <f>VLOOKUP(B461,'申込入力シート'!$B$47:$T$66,11,FALSE)&amp;" "&amp;VLOOKUP(B461,'申込入力シート'!$B$47:$T$66,12,FALSE)</f>
        <v> </v>
      </c>
      <c r="N471" s="655"/>
      <c r="O471" s="657"/>
    </row>
    <row r="472" spans="4:15" ht="19.5" customHeight="1">
      <c r="D472" s="593"/>
      <c r="E472" s="306" t="s">
        <v>214</v>
      </c>
      <c r="F472" s="302"/>
      <c r="G472" s="162"/>
      <c r="H472" s="299"/>
      <c r="I472" s="163"/>
      <c r="J472" s="163"/>
      <c r="K472" s="163"/>
      <c r="L472" s="163"/>
      <c r="M472" s="299"/>
      <c r="N472" s="163"/>
      <c r="O472" s="76"/>
    </row>
    <row r="473" spans="4:15" ht="18" customHeight="1">
      <c r="D473" s="593"/>
      <c r="E473" s="587" t="s">
        <v>208</v>
      </c>
      <c r="F473" s="308" t="s">
        <v>4</v>
      </c>
      <c r="G473" s="658"/>
      <c r="H473" s="659"/>
      <c r="I473" s="573" t="s">
        <v>206</v>
      </c>
      <c r="J473" s="573"/>
      <c r="K473" s="660"/>
      <c r="L473" s="661"/>
      <c r="M473" s="661"/>
      <c r="N473" s="661"/>
      <c r="O473" s="662"/>
    </row>
    <row r="474" spans="4:15" ht="18" customHeight="1">
      <c r="D474" s="593"/>
      <c r="E474" s="588"/>
      <c r="F474" s="307" t="s">
        <v>245</v>
      </c>
      <c r="G474" s="663"/>
      <c r="H474" s="664"/>
      <c r="I474" s="574" t="s">
        <v>207</v>
      </c>
      <c r="J474" s="574"/>
      <c r="K474" s="665"/>
      <c r="L474" s="666"/>
      <c r="M474" s="666"/>
      <c r="N474" s="666"/>
      <c r="O474" s="390" t="s">
        <v>244</v>
      </c>
    </row>
    <row r="475" spans="4:15" ht="18" customHeight="1">
      <c r="D475" s="593"/>
      <c r="E475" s="587" t="s">
        <v>205</v>
      </c>
      <c r="F475" s="308" t="s">
        <v>4</v>
      </c>
      <c r="G475" s="658"/>
      <c r="H475" s="659"/>
      <c r="I475" s="573" t="s">
        <v>206</v>
      </c>
      <c r="J475" s="573"/>
      <c r="K475" s="660"/>
      <c r="L475" s="661"/>
      <c r="M475" s="661"/>
      <c r="N475" s="661"/>
      <c r="O475" s="662"/>
    </row>
    <row r="476" spans="4:15" ht="18" customHeight="1" thickBot="1">
      <c r="D476" s="594"/>
      <c r="E476" s="589"/>
      <c r="F476" s="309" t="s">
        <v>245</v>
      </c>
      <c r="G476" s="667"/>
      <c r="H476" s="668"/>
      <c r="I476" s="612" t="s">
        <v>207</v>
      </c>
      <c r="J476" s="612"/>
      <c r="K476" s="669"/>
      <c r="L476" s="670"/>
      <c r="M476" s="670"/>
      <c r="N476" s="670"/>
      <c r="O476" s="391" t="s">
        <v>244</v>
      </c>
    </row>
    <row r="477" spans="4:15" ht="19.5" customHeight="1">
      <c r="D477" s="298"/>
      <c r="E477" s="299"/>
      <c r="F477" s="299"/>
      <c r="G477" s="311" t="s">
        <v>264</v>
      </c>
      <c r="H477" s="299"/>
      <c r="I477" s="299"/>
      <c r="J477" s="296"/>
      <c r="K477" s="300"/>
      <c r="L477" s="300"/>
      <c r="M477" s="300"/>
      <c r="N477" s="602" t="s">
        <v>194</v>
      </c>
      <c r="O477" s="602"/>
    </row>
    <row r="478" spans="4:15" ht="104.25" customHeight="1">
      <c r="D478" s="298"/>
      <c r="E478" s="299"/>
      <c r="F478" s="299"/>
      <c r="G478" s="299"/>
      <c r="H478" s="299"/>
      <c r="I478" s="299"/>
      <c r="J478" s="296"/>
      <c r="K478" s="300"/>
      <c r="L478" s="300"/>
      <c r="M478" s="300"/>
      <c r="N478" s="299"/>
      <c r="O478" s="299"/>
    </row>
    <row r="479" spans="2:15" ht="21" customHeight="1">
      <c r="B479" s="330">
        <v>14</v>
      </c>
      <c r="D479" s="601" t="s">
        <v>200</v>
      </c>
      <c r="E479" s="602"/>
      <c r="F479" s="602"/>
      <c r="G479" s="602"/>
      <c r="K479" s="289" t="s">
        <v>188</v>
      </c>
      <c r="L479" s="290"/>
      <c r="M479" s="291"/>
      <c r="N479" s="292"/>
      <c r="O479" s="288"/>
    </row>
    <row r="480" spans="2:15" ht="21" customHeight="1">
      <c r="B480" s="324" t="s">
        <v>246</v>
      </c>
      <c r="L480" s="293"/>
      <c r="M480" s="294"/>
      <c r="N480" s="295" t="s">
        <v>189</v>
      </c>
      <c r="O480" s="310" t="s">
        <v>210</v>
      </c>
    </row>
    <row r="481" spans="15:16" ht="6" customHeight="1" thickBot="1">
      <c r="O481" s="291"/>
      <c r="P481" s="296"/>
    </row>
    <row r="482" spans="4:17" ht="22.5">
      <c r="D482" s="328" t="s">
        <v>201</v>
      </c>
      <c r="E482" s="575" t="s">
        <v>190</v>
      </c>
      <c r="F482" s="576"/>
      <c r="G482" s="576"/>
      <c r="H482" s="576"/>
      <c r="I482" s="576"/>
      <c r="J482" s="576"/>
      <c r="K482" s="576"/>
      <c r="L482" s="576"/>
      <c r="M482" s="576"/>
      <c r="N482" s="576"/>
      <c r="O482" s="577"/>
      <c r="P482" s="297"/>
      <c r="Q482" s="297"/>
    </row>
    <row r="483" spans="2:15" ht="33.75" customHeight="1">
      <c r="B483" s="329" t="str">
        <f>IF(H483="()　","データなし","")</f>
        <v>データなし</v>
      </c>
      <c r="D483" s="303" t="s">
        <v>191</v>
      </c>
      <c r="E483" s="627" t="s">
        <v>291</v>
      </c>
      <c r="F483" s="628"/>
      <c r="G483" s="629"/>
      <c r="H483" s="630" t="str">
        <f>"("&amp;VLOOKUP(B479,'申込入力シート'!$B$47:$T$66,13,FALSE)&amp;")　"&amp;VLOOKUP(B479,'申込入力シート'!$B$47:$T$66,14,FALSE)</f>
        <v>()　</v>
      </c>
      <c r="I483" s="630"/>
      <c r="J483" s="630"/>
      <c r="K483" s="630"/>
      <c r="L483" s="630"/>
      <c r="M483" s="630"/>
      <c r="N483" s="630"/>
      <c r="O483" s="631"/>
    </row>
    <row r="484" spans="4:15" ht="15.75" customHeight="1">
      <c r="D484" s="553" t="s">
        <v>202</v>
      </c>
      <c r="E484" s="632">
        <f>VLOOKUP(B479,'申込入力シート'!$B$47:$T$66,2,FALSE)</f>
        <v>0</v>
      </c>
      <c r="F484" s="633"/>
      <c r="G484" s="634"/>
      <c r="H484" s="304" t="s">
        <v>292</v>
      </c>
      <c r="I484" s="638">
        <f>VLOOKUP(B479,'申込入力シート'!$B$47:$T$66,5,FALSE)</f>
        <v>0</v>
      </c>
      <c r="J484" s="639"/>
      <c r="K484" s="639"/>
      <c r="L484" s="639"/>
      <c r="M484" s="640"/>
      <c r="N484" s="567" t="s">
        <v>196</v>
      </c>
      <c r="O484" s="641" t="str">
        <f>VLOOKUP(B479,'申込入力シート'!$B$47:$T$66,4,FALSE)&amp;"年"</f>
        <v>年</v>
      </c>
    </row>
    <row r="485" spans="4:16" ht="37.5" customHeight="1">
      <c r="D485" s="554"/>
      <c r="E485" s="635"/>
      <c r="F485" s="636"/>
      <c r="G485" s="637"/>
      <c r="H485" s="305" t="s">
        <v>9</v>
      </c>
      <c r="I485" s="643">
        <f>VLOOKUP(B479,'申込入力シート'!$B$47:$T$66,3,FALSE)</f>
        <v>0</v>
      </c>
      <c r="J485" s="644"/>
      <c r="K485" s="644"/>
      <c r="L485" s="644"/>
      <c r="M485" s="645"/>
      <c r="N485" s="568"/>
      <c r="O485" s="642"/>
      <c r="P485" s="296"/>
    </row>
    <row r="486" spans="4:15" ht="13.5">
      <c r="D486" s="609" t="s">
        <v>193</v>
      </c>
      <c r="E486" s="603" t="s">
        <v>197</v>
      </c>
      <c r="F486" s="610"/>
      <c r="G486" s="611"/>
      <c r="H486" s="603" t="s">
        <v>198</v>
      </c>
      <c r="I486" s="604"/>
      <c r="J486" s="604"/>
      <c r="K486" s="604"/>
      <c r="L486" s="604"/>
      <c r="M486" s="604"/>
      <c r="N486" s="604"/>
      <c r="O486" s="605"/>
    </row>
    <row r="487" spans="4:15" ht="33.75" customHeight="1">
      <c r="D487" s="554"/>
      <c r="E487" s="646">
        <f>'学校情報入力シート'!$D$4</f>
        <v>0</v>
      </c>
      <c r="F487" s="647"/>
      <c r="G487" s="648"/>
      <c r="H487" s="649" t="str">
        <f>'学校情報入力シート'!$D$5&amp;"　"&amp;'学校情報入力シート'!$D$6</f>
        <v>　</v>
      </c>
      <c r="I487" s="650"/>
      <c r="J487" s="650"/>
      <c r="K487" s="650"/>
      <c r="L487" s="650"/>
      <c r="M487" s="650"/>
      <c r="N487" s="650"/>
      <c r="O487" s="651"/>
    </row>
    <row r="488" spans="4:15" ht="13.5" customHeight="1">
      <c r="D488" s="553" t="s">
        <v>203</v>
      </c>
      <c r="E488" s="598" t="s">
        <v>209</v>
      </c>
      <c r="F488" s="598"/>
      <c r="G488" s="599"/>
      <c r="H488" s="598" t="s">
        <v>204</v>
      </c>
      <c r="I488" s="599"/>
      <c r="J488" s="599"/>
      <c r="K488" s="599"/>
      <c r="L488" s="599"/>
      <c r="M488" s="598" t="s">
        <v>199</v>
      </c>
      <c r="N488" s="599"/>
      <c r="O488" s="600"/>
    </row>
    <row r="489" spans="4:15" ht="33.75" customHeight="1" thickBot="1">
      <c r="D489" s="593"/>
      <c r="E489" s="652">
        <f>VLOOKUP(B479,'申込入力シート'!$B$47:$T$66,15,FALSE)</f>
        <v>0</v>
      </c>
      <c r="F489" s="652"/>
      <c r="G489" s="653"/>
      <c r="H489" s="654" t="str">
        <f>VLOOKUP(B479,'申込入力シート'!$B$47:$T$66,16,FALSE)&amp;" "&amp;VLOOKUP(B479,'申込入力シート'!$B$47:$T$66,17,FALSE)</f>
        <v> </v>
      </c>
      <c r="I489" s="655"/>
      <c r="J489" s="655"/>
      <c r="K489" s="655"/>
      <c r="L489" s="656"/>
      <c r="M489" s="654" t="str">
        <f>VLOOKUP(B479,'申込入力シート'!$B$47:$T$66,18,FALSE)&amp;" "&amp;VLOOKUP(B479,'申込入力シート'!$B$47:$T$66,19,FALSE)</f>
        <v> </v>
      </c>
      <c r="N489" s="655"/>
      <c r="O489" s="657"/>
    </row>
    <row r="490" spans="4:15" ht="19.5" customHeight="1">
      <c r="D490" s="593"/>
      <c r="E490" s="306" t="s">
        <v>214</v>
      </c>
      <c r="F490" s="302"/>
      <c r="G490" s="162"/>
      <c r="H490" s="299"/>
      <c r="I490" s="163"/>
      <c r="J490" s="163"/>
      <c r="K490" s="163"/>
      <c r="L490" s="163"/>
      <c r="M490" s="299"/>
      <c r="N490" s="163"/>
      <c r="O490" s="76"/>
    </row>
    <row r="491" spans="4:15" ht="18" customHeight="1">
      <c r="D491" s="593"/>
      <c r="E491" s="587" t="s">
        <v>208</v>
      </c>
      <c r="F491" s="308" t="s">
        <v>4</v>
      </c>
      <c r="G491" s="658"/>
      <c r="H491" s="659"/>
      <c r="I491" s="573" t="s">
        <v>206</v>
      </c>
      <c r="J491" s="573"/>
      <c r="K491" s="660"/>
      <c r="L491" s="661"/>
      <c r="M491" s="661"/>
      <c r="N491" s="661"/>
      <c r="O491" s="662"/>
    </row>
    <row r="492" spans="4:15" ht="18" customHeight="1">
      <c r="D492" s="593"/>
      <c r="E492" s="588"/>
      <c r="F492" s="307" t="s">
        <v>6</v>
      </c>
      <c r="G492" s="663"/>
      <c r="H492" s="664"/>
      <c r="I492" s="574" t="s">
        <v>207</v>
      </c>
      <c r="J492" s="574"/>
      <c r="K492" s="665"/>
      <c r="L492" s="666"/>
      <c r="M492" s="666"/>
      <c r="N492" s="666"/>
      <c r="O492" s="390" t="s">
        <v>244</v>
      </c>
    </row>
    <row r="493" spans="4:15" ht="18" customHeight="1">
      <c r="D493" s="593"/>
      <c r="E493" s="587" t="s">
        <v>205</v>
      </c>
      <c r="F493" s="308" t="s">
        <v>4</v>
      </c>
      <c r="G493" s="658"/>
      <c r="H493" s="659"/>
      <c r="I493" s="573" t="s">
        <v>206</v>
      </c>
      <c r="J493" s="573"/>
      <c r="K493" s="660"/>
      <c r="L493" s="661"/>
      <c r="M493" s="661"/>
      <c r="N493" s="661"/>
      <c r="O493" s="662"/>
    </row>
    <row r="494" spans="4:15" ht="18" customHeight="1" thickBot="1">
      <c r="D494" s="594"/>
      <c r="E494" s="589"/>
      <c r="F494" s="309" t="s">
        <v>6</v>
      </c>
      <c r="G494" s="667"/>
      <c r="H494" s="668"/>
      <c r="I494" s="612" t="s">
        <v>207</v>
      </c>
      <c r="J494" s="612"/>
      <c r="K494" s="669"/>
      <c r="L494" s="670"/>
      <c r="M494" s="670"/>
      <c r="N494" s="670"/>
      <c r="O494" s="391" t="s">
        <v>244</v>
      </c>
    </row>
    <row r="495" spans="4:15" ht="19.5" customHeight="1">
      <c r="D495" s="298"/>
      <c r="E495" s="299"/>
      <c r="F495" s="299"/>
      <c r="G495" s="311" t="s">
        <v>283</v>
      </c>
      <c r="H495" s="299"/>
      <c r="I495" s="299"/>
      <c r="J495" s="296"/>
      <c r="K495" s="300"/>
      <c r="L495" s="300"/>
      <c r="M495" s="300"/>
      <c r="N495" s="602" t="s">
        <v>194</v>
      </c>
      <c r="O495" s="602"/>
    </row>
    <row r="496" spans="2:15" ht="21" customHeight="1">
      <c r="B496" s="330">
        <v>15</v>
      </c>
      <c r="D496" s="601" t="s">
        <v>200</v>
      </c>
      <c r="E496" s="602"/>
      <c r="F496" s="602"/>
      <c r="G496" s="602"/>
      <c r="K496" s="289" t="s">
        <v>188</v>
      </c>
      <c r="L496" s="290"/>
      <c r="M496" s="291"/>
      <c r="N496" s="292"/>
      <c r="O496" s="288"/>
    </row>
    <row r="497" spans="2:15" ht="21" customHeight="1">
      <c r="B497" s="324" t="s">
        <v>248</v>
      </c>
      <c r="L497" s="293"/>
      <c r="M497" s="294"/>
      <c r="N497" s="295" t="s">
        <v>189</v>
      </c>
      <c r="O497" s="310" t="s">
        <v>210</v>
      </c>
    </row>
    <row r="498" spans="15:16" ht="6" customHeight="1" thickBot="1">
      <c r="O498" s="291"/>
      <c r="P498" s="296"/>
    </row>
    <row r="499" spans="4:17" ht="22.5">
      <c r="D499" s="328" t="s">
        <v>201</v>
      </c>
      <c r="E499" s="575" t="s">
        <v>190</v>
      </c>
      <c r="F499" s="576"/>
      <c r="G499" s="576"/>
      <c r="H499" s="576"/>
      <c r="I499" s="576"/>
      <c r="J499" s="576"/>
      <c r="K499" s="576"/>
      <c r="L499" s="576"/>
      <c r="M499" s="576"/>
      <c r="N499" s="576"/>
      <c r="O499" s="577"/>
      <c r="P499" s="297"/>
      <c r="Q499" s="297"/>
    </row>
    <row r="500" spans="2:15" ht="33.75" customHeight="1">
      <c r="B500" s="329" t="str">
        <f>IF(H500="()　","データなし","")</f>
        <v>データなし</v>
      </c>
      <c r="D500" s="303" t="s">
        <v>191</v>
      </c>
      <c r="E500" s="627" t="s">
        <v>291</v>
      </c>
      <c r="F500" s="628"/>
      <c r="G500" s="629"/>
      <c r="H500" s="630" t="str">
        <f>"("&amp;VLOOKUP(B496,'申込入力シート'!$B$47:$T$66,6,FALSE)&amp;")　"&amp;VLOOKUP(B496,'申込入力シート'!$B$47:$T$66,7,FALSE)</f>
        <v>()　</v>
      </c>
      <c r="I500" s="630"/>
      <c r="J500" s="630"/>
      <c r="K500" s="630"/>
      <c r="L500" s="630"/>
      <c r="M500" s="630"/>
      <c r="N500" s="630"/>
      <c r="O500" s="631"/>
    </row>
    <row r="501" spans="4:15" ht="15.75" customHeight="1">
      <c r="D501" s="553" t="s">
        <v>202</v>
      </c>
      <c r="E501" s="632">
        <f>VLOOKUP(B496,'申込入力シート'!$B$47:$T$66,2,FALSE)</f>
        <v>0</v>
      </c>
      <c r="F501" s="633"/>
      <c r="G501" s="634"/>
      <c r="H501" s="304" t="s">
        <v>292</v>
      </c>
      <c r="I501" s="638">
        <f>VLOOKUP(B496,'申込入力シート'!$B$47:$T$66,5,FALSE)</f>
        <v>0</v>
      </c>
      <c r="J501" s="639"/>
      <c r="K501" s="639"/>
      <c r="L501" s="639"/>
      <c r="M501" s="640"/>
      <c r="N501" s="567" t="s">
        <v>196</v>
      </c>
      <c r="O501" s="641" t="str">
        <f>VLOOKUP(B496,'申込入力シート'!$B$47:$T$66,4,FALSE)&amp;"年"</f>
        <v>年</v>
      </c>
    </row>
    <row r="502" spans="4:16" ht="37.5" customHeight="1">
      <c r="D502" s="554"/>
      <c r="E502" s="635"/>
      <c r="F502" s="636"/>
      <c r="G502" s="637"/>
      <c r="H502" s="305" t="s">
        <v>9</v>
      </c>
      <c r="I502" s="643">
        <f>VLOOKUP(B496,'申込入力シート'!$B$47:$T$66,3,FALSE)</f>
        <v>0</v>
      </c>
      <c r="J502" s="644"/>
      <c r="K502" s="644"/>
      <c r="L502" s="644"/>
      <c r="M502" s="645"/>
      <c r="N502" s="568"/>
      <c r="O502" s="642"/>
      <c r="P502" s="296"/>
    </row>
    <row r="503" spans="4:15" ht="13.5">
      <c r="D503" s="609" t="s">
        <v>193</v>
      </c>
      <c r="E503" s="603" t="s">
        <v>197</v>
      </c>
      <c r="F503" s="610"/>
      <c r="G503" s="611"/>
      <c r="H503" s="603" t="s">
        <v>198</v>
      </c>
      <c r="I503" s="604"/>
      <c r="J503" s="604"/>
      <c r="K503" s="604"/>
      <c r="L503" s="604"/>
      <c r="M503" s="604"/>
      <c r="N503" s="604"/>
      <c r="O503" s="605"/>
    </row>
    <row r="504" spans="4:15" ht="33.75" customHeight="1">
      <c r="D504" s="554"/>
      <c r="E504" s="646">
        <f>'学校情報入力シート'!$D$4</f>
        <v>0</v>
      </c>
      <c r="F504" s="647"/>
      <c r="G504" s="648"/>
      <c r="H504" s="649" t="str">
        <f>'学校情報入力シート'!$D$5&amp;"　"&amp;'学校情報入力シート'!$D$6</f>
        <v>　</v>
      </c>
      <c r="I504" s="650"/>
      <c r="J504" s="650"/>
      <c r="K504" s="650"/>
      <c r="L504" s="650"/>
      <c r="M504" s="650"/>
      <c r="N504" s="650"/>
      <c r="O504" s="651"/>
    </row>
    <row r="505" spans="4:15" ht="13.5" customHeight="1">
      <c r="D505" s="553" t="s">
        <v>203</v>
      </c>
      <c r="E505" s="598" t="s">
        <v>209</v>
      </c>
      <c r="F505" s="598"/>
      <c r="G505" s="599"/>
      <c r="H505" s="598" t="s">
        <v>204</v>
      </c>
      <c r="I505" s="599"/>
      <c r="J505" s="599"/>
      <c r="K505" s="599"/>
      <c r="L505" s="599"/>
      <c r="M505" s="598" t="s">
        <v>199</v>
      </c>
      <c r="N505" s="599"/>
      <c r="O505" s="600"/>
    </row>
    <row r="506" spans="4:15" ht="33.75" customHeight="1" thickBot="1">
      <c r="D506" s="593"/>
      <c r="E506" s="652">
        <f>VLOOKUP(B496,'申込入力シート'!$B$47:$T$66,8,FALSE)</f>
        <v>0</v>
      </c>
      <c r="F506" s="652"/>
      <c r="G506" s="653"/>
      <c r="H506" s="654" t="str">
        <f>VLOOKUP(B496,'申込入力シート'!$B$47:$T$66,9,FALSE)&amp;" "&amp;VLOOKUP(B496,'申込入力シート'!$B$47:$T$66,10,FALSE)</f>
        <v> </v>
      </c>
      <c r="I506" s="655"/>
      <c r="J506" s="655"/>
      <c r="K506" s="655"/>
      <c r="L506" s="656"/>
      <c r="M506" s="654" t="str">
        <f>VLOOKUP(B496,'申込入力シート'!$B$47:$T$66,11,FALSE)&amp;" "&amp;VLOOKUP(B496,'申込入力シート'!$B$47:$T$66,12,FALSE)</f>
        <v> </v>
      </c>
      <c r="N506" s="655"/>
      <c r="O506" s="657"/>
    </row>
    <row r="507" spans="4:15" ht="19.5" customHeight="1">
      <c r="D507" s="593"/>
      <c r="E507" s="306" t="s">
        <v>214</v>
      </c>
      <c r="F507" s="302"/>
      <c r="G507" s="162"/>
      <c r="H507" s="299"/>
      <c r="I507" s="163"/>
      <c r="J507" s="163"/>
      <c r="K507" s="163"/>
      <c r="L507" s="163"/>
      <c r="M507" s="299"/>
      <c r="N507" s="163"/>
      <c r="O507" s="76"/>
    </row>
    <row r="508" spans="4:15" ht="18" customHeight="1">
      <c r="D508" s="593"/>
      <c r="E508" s="587" t="s">
        <v>208</v>
      </c>
      <c r="F508" s="308" t="s">
        <v>4</v>
      </c>
      <c r="G508" s="658"/>
      <c r="H508" s="659"/>
      <c r="I508" s="573" t="s">
        <v>206</v>
      </c>
      <c r="J508" s="573"/>
      <c r="K508" s="660"/>
      <c r="L508" s="661"/>
      <c r="M508" s="661"/>
      <c r="N508" s="661"/>
      <c r="O508" s="662"/>
    </row>
    <row r="509" spans="4:15" ht="18" customHeight="1">
      <c r="D509" s="593"/>
      <c r="E509" s="588"/>
      <c r="F509" s="307" t="s">
        <v>245</v>
      </c>
      <c r="G509" s="663"/>
      <c r="H509" s="664"/>
      <c r="I509" s="574" t="s">
        <v>207</v>
      </c>
      <c r="J509" s="574"/>
      <c r="K509" s="665"/>
      <c r="L509" s="666"/>
      <c r="M509" s="666"/>
      <c r="N509" s="666"/>
      <c r="O509" s="390" t="s">
        <v>244</v>
      </c>
    </row>
    <row r="510" spans="4:15" ht="18" customHeight="1">
      <c r="D510" s="593"/>
      <c r="E510" s="587" t="s">
        <v>205</v>
      </c>
      <c r="F510" s="308" t="s">
        <v>4</v>
      </c>
      <c r="G510" s="658"/>
      <c r="H510" s="659"/>
      <c r="I510" s="573" t="s">
        <v>206</v>
      </c>
      <c r="J510" s="573"/>
      <c r="K510" s="660"/>
      <c r="L510" s="661"/>
      <c r="M510" s="661"/>
      <c r="N510" s="661"/>
      <c r="O510" s="662"/>
    </row>
    <row r="511" spans="4:15" ht="18" customHeight="1" thickBot="1">
      <c r="D511" s="594"/>
      <c r="E511" s="589"/>
      <c r="F511" s="309" t="s">
        <v>245</v>
      </c>
      <c r="G511" s="667"/>
      <c r="H511" s="668"/>
      <c r="I511" s="612" t="s">
        <v>207</v>
      </c>
      <c r="J511" s="612"/>
      <c r="K511" s="669"/>
      <c r="L511" s="670"/>
      <c r="M511" s="670"/>
      <c r="N511" s="670"/>
      <c r="O511" s="391" t="s">
        <v>244</v>
      </c>
    </row>
    <row r="512" spans="4:15" ht="19.5" customHeight="1">
      <c r="D512" s="298"/>
      <c r="E512" s="299"/>
      <c r="F512" s="299"/>
      <c r="G512" s="311" t="s">
        <v>265</v>
      </c>
      <c r="H512" s="299"/>
      <c r="I512" s="299"/>
      <c r="J512" s="296"/>
      <c r="K512" s="300"/>
      <c r="L512" s="300"/>
      <c r="M512" s="300"/>
      <c r="N512" s="602" t="s">
        <v>194</v>
      </c>
      <c r="O512" s="602"/>
    </row>
    <row r="513" spans="4:15" ht="104.25" customHeight="1">
      <c r="D513" s="298"/>
      <c r="E513" s="299"/>
      <c r="F513" s="299"/>
      <c r="G513" s="299"/>
      <c r="H513" s="299"/>
      <c r="I513" s="299"/>
      <c r="J513" s="296"/>
      <c r="K513" s="300"/>
      <c r="L513" s="300"/>
      <c r="M513" s="300"/>
      <c r="N513" s="299"/>
      <c r="O513" s="299"/>
    </row>
    <row r="514" spans="2:15" ht="21" customHeight="1">
      <c r="B514" s="330">
        <v>15</v>
      </c>
      <c r="D514" s="601" t="s">
        <v>200</v>
      </c>
      <c r="E514" s="602"/>
      <c r="F514" s="602"/>
      <c r="G514" s="602"/>
      <c r="K514" s="289" t="s">
        <v>188</v>
      </c>
      <c r="L514" s="290"/>
      <c r="M514" s="291"/>
      <c r="N514" s="292"/>
      <c r="O514" s="288"/>
    </row>
    <row r="515" spans="2:15" ht="21" customHeight="1">
      <c r="B515" s="324" t="s">
        <v>246</v>
      </c>
      <c r="L515" s="293"/>
      <c r="M515" s="294"/>
      <c r="N515" s="295" t="s">
        <v>189</v>
      </c>
      <c r="O515" s="310" t="s">
        <v>210</v>
      </c>
    </row>
    <row r="516" spans="15:16" ht="6" customHeight="1" thickBot="1">
      <c r="O516" s="291"/>
      <c r="P516" s="296"/>
    </row>
    <row r="517" spans="4:17" ht="22.5">
      <c r="D517" s="328" t="s">
        <v>201</v>
      </c>
      <c r="E517" s="575" t="s">
        <v>190</v>
      </c>
      <c r="F517" s="576"/>
      <c r="G517" s="576"/>
      <c r="H517" s="576"/>
      <c r="I517" s="576"/>
      <c r="J517" s="576"/>
      <c r="K517" s="576"/>
      <c r="L517" s="576"/>
      <c r="M517" s="576"/>
      <c r="N517" s="576"/>
      <c r="O517" s="577"/>
      <c r="P517" s="297"/>
      <c r="Q517" s="297"/>
    </row>
    <row r="518" spans="2:15" ht="33.75" customHeight="1">
      <c r="B518" s="329" t="str">
        <f>IF(H518="()　","データなし","")</f>
        <v>データなし</v>
      </c>
      <c r="D518" s="303" t="s">
        <v>191</v>
      </c>
      <c r="E518" s="627" t="s">
        <v>291</v>
      </c>
      <c r="F518" s="628"/>
      <c r="G518" s="629"/>
      <c r="H518" s="630" t="str">
        <f>"("&amp;VLOOKUP(B514,'申込入力シート'!$B$47:$T$66,13,FALSE)&amp;")　"&amp;VLOOKUP(B514,'申込入力シート'!$B$47:$T$66,14,FALSE)</f>
        <v>()　</v>
      </c>
      <c r="I518" s="630"/>
      <c r="J518" s="630"/>
      <c r="K518" s="630"/>
      <c r="L518" s="630"/>
      <c r="M518" s="630"/>
      <c r="N518" s="630"/>
      <c r="O518" s="631"/>
    </row>
    <row r="519" spans="4:15" ht="15.75" customHeight="1">
      <c r="D519" s="553" t="s">
        <v>202</v>
      </c>
      <c r="E519" s="632">
        <f>VLOOKUP(B514,'申込入力シート'!$B$47:$T$66,2,FALSE)</f>
        <v>0</v>
      </c>
      <c r="F519" s="633"/>
      <c r="G519" s="634"/>
      <c r="H519" s="304" t="s">
        <v>292</v>
      </c>
      <c r="I519" s="638">
        <f>VLOOKUP(B514,'申込入力シート'!$B$47:$T$66,5,FALSE)</f>
        <v>0</v>
      </c>
      <c r="J519" s="639"/>
      <c r="K519" s="639"/>
      <c r="L519" s="639"/>
      <c r="M519" s="640"/>
      <c r="N519" s="567" t="s">
        <v>196</v>
      </c>
      <c r="O519" s="641" t="str">
        <f>VLOOKUP(B514,'申込入力シート'!$B$47:$T$66,4,FALSE)&amp;"年"</f>
        <v>年</v>
      </c>
    </row>
    <row r="520" spans="4:16" ht="37.5" customHeight="1">
      <c r="D520" s="554"/>
      <c r="E520" s="635"/>
      <c r="F520" s="636"/>
      <c r="G520" s="637"/>
      <c r="H520" s="305" t="s">
        <v>9</v>
      </c>
      <c r="I520" s="643">
        <f>VLOOKUP(B514,'申込入力シート'!$B$47:$T$66,3,FALSE)</f>
        <v>0</v>
      </c>
      <c r="J520" s="644"/>
      <c r="K520" s="644"/>
      <c r="L520" s="644"/>
      <c r="M520" s="645"/>
      <c r="N520" s="568"/>
      <c r="O520" s="642"/>
      <c r="P520" s="296"/>
    </row>
    <row r="521" spans="4:15" ht="13.5">
      <c r="D521" s="609" t="s">
        <v>193</v>
      </c>
      <c r="E521" s="603" t="s">
        <v>197</v>
      </c>
      <c r="F521" s="610"/>
      <c r="G521" s="611"/>
      <c r="H521" s="603" t="s">
        <v>198</v>
      </c>
      <c r="I521" s="604"/>
      <c r="J521" s="604"/>
      <c r="K521" s="604"/>
      <c r="L521" s="604"/>
      <c r="M521" s="604"/>
      <c r="N521" s="604"/>
      <c r="O521" s="605"/>
    </row>
    <row r="522" spans="4:15" ht="33.75" customHeight="1">
      <c r="D522" s="554"/>
      <c r="E522" s="646">
        <f>'学校情報入力シート'!$D$4</f>
        <v>0</v>
      </c>
      <c r="F522" s="647"/>
      <c r="G522" s="648"/>
      <c r="H522" s="649" t="str">
        <f>'学校情報入力シート'!$D$5&amp;"　"&amp;'学校情報入力シート'!$D$6</f>
        <v>　</v>
      </c>
      <c r="I522" s="650"/>
      <c r="J522" s="650"/>
      <c r="K522" s="650"/>
      <c r="L522" s="650"/>
      <c r="M522" s="650"/>
      <c r="N522" s="650"/>
      <c r="O522" s="651"/>
    </row>
    <row r="523" spans="4:15" ht="13.5" customHeight="1">
      <c r="D523" s="553" t="s">
        <v>203</v>
      </c>
      <c r="E523" s="598" t="s">
        <v>209</v>
      </c>
      <c r="F523" s="598"/>
      <c r="G523" s="599"/>
      <c r="H523" s="598" t="s">
        <v>204</v>
      </c>
      <c r="I523" s="599"/>
      <c r="J523" s="599"/>
      <c r="K523" s="599"/>
      <c r="L523" s="599"/>
      <c r="M523" s="598" t="s">
        <v>199</v>
      </c>
      <c r="N523" s="599"/>
      <c r="O523" s="600"/>
    </row>
    <row r="524" spans="4:15" ht="33.75" customHeight="1" thickBot="1">
      <c r="D524" s="593"/>
      <c r="E524" s="652">
        <f>VLOOKUP(B514,'申込入力シート'!$B$47:$T$66,15,FALSE)</f>
        <v>0</v>
      </c>
      <c r="F524" s="652"/>
      <c r="G524" s="653"/>
      <c r="H524" s="654" t="str">
        <f>VLOOKUP(B514,'申込入力シート'!$B$47:$T$66,16,FALSE)&amp;" "&amp;VLOOKUP(B514,'申込入力シート'!$B$47:$T$66,17,FALSE)</f>
        <v> </v>
      </c>
      <c r="I524" s="655"/>
      <c r="J524" s="655"/>
      <c r="K524" s="655"/>
      <c r="L524" s="656"/>
      <c r="M524" s="654" t="str">
        <f>VLOOKUP(B514,'申込入力シート'!$B$47:$T$66,18,FALSE)&amp;" "&amp;VLOOKUP(B514,'申込入力シート'!$B$47:$T$66,19,FALSE)</f>
        <v> </v>
      </c>
      <c r="N524" s="655"/>
      <c r="O524" s="657"/>
    </row>
    <row r="525" spans="4:15" ht="19.5" customHeight="1">
      <c r="D525" s="593"/>
      <c r="E525" s="306" t="s">
        <v>214</v>
      </c>
      <c r="F525" s="302"/>
      <c r="G525" s="162"/>
      <c r="H525" s="299"/>
      <c r="I525" s="163"/>
      <c r="J525" s="163"/>
      <c r="K525" s="163"/>
      <c r="L525" s="163"/>
      <c r="M525" s="299"/>
      <c r="N525" s="163"/>
      <c r="O525" s="76"/>
    </row>
    <row r="526" spans="4:15" ht="18" customHeight="1">
      <c r="D526" s="593"/>
      <c r="E526" s="587" t="s">
        <v>208</v>
      </c>
      <c r="F526" s="308" t="s">
        <v>4</v>
      </c>
      <c r="G526" s="658"/>
      <c r="H526" s="659"/>
      <c r="I526" s="573" t="s">
        <v>206</v>
      </c>
      <c r="J526" s="573"/>
      <c r="K526" s="660"/>
      <c r="L526" s="661"/>
      <c r="M526" s="661"/>
      <c r="N526" s="661"/>
      <c r="O526" s="662"/>
    </row>
    <row r="527" spans="4:15" ht="18" customHeight="1">
      <c r="D527" s="593"/>
      <c r="E527" s="588"/>
      <c r="F527" s="307" t="s">
        <v>6</v>
      </c>
      <c r="G527" s="663"/>
      <c r="H527" s="664"/>
      <c r="I527" s="574" t="s">
        <v>207</v>
      </c>
      <c r="J527" s="574"/>
      <c r="K527" s="665"/>
      <c r="L527" s="666"/>
      <c r="M527" s="666"/>
      <c r="N527" s="666"/>
      <c r="O527" s="390" t="s">
        <v>244</v>
      </c>
    </row>
    <row r="528" spans="4:15" ht="18" customHeight="1">
      <c r="D528" s="593"/>
      <c r="E528" s="587" t="s">
        <v>205</v>
      </c>
      <c r="F528" s="308" t="s">
        <v>4</v>
      </c>
      <c r="G528" s="658"/>
      <c r="H528" s="659"/>
      <c r="I528" s="573" t="s">
        <v>206</v>
      </c>
      <c r="J528" s="573"/>
      <c r="K528" s="660"/>
      <c r="L528" s="661"/>
      <c r="M528" s="661"/>
      <c r="N528" s="661"/>
      <c r="O528" s="662"/>
    </row>
    <row r="529" spans="4:15" ht="18" customHeight="1" thickBot="1">
      <c r="D529" s="594"/>
      <c r="E529" s="589"/>
      <c r="F529" s="309" t="s">
        <v>6</v>
      </c>
      <c r="G529" s="667"/>
      <c r="H529" s="668"/>
      <c r="I529" s="612" t="s">
        <v>207</v>
      </c>
      <c r="J529" s="612"/>
      <c r="K529" s="669"/>
      <c r="L529" s="670"/>
      <c r="M529" s="670"/>
      <c r="N529" s="670"/>
      <c r="O529" s="391" t="s">
        <v>244</v>
      </c>
    </row>
    <row r="530" spans="4:15" ht="19.5" customHeight="1">
      <c r="D530" s="298"/>
      <c r="E530" s="299"/>
      <c r="F530" s="299"/>
      <c r="G530" s="311" t="s">
        <v>284</v>
      </c>
      <c r="H530" s="299"/>
      <c r="I530" s="299"/>
      <c r="J530" s="296"/>
      <c r="K530" s="300"/>
      <c r="L530" s="300"/>
      <c r="M530" s="300"/>
      <c r="N530" s="602" t="s">
        <v>194</v>
      </c>
      <c r="O530" s="602"/>
    </row>
    <row r="531" spans="2:15" ht="21" customHeight="1">
      <c r="B531" s="330">
        <v>16</v>
      </c>
      <c r="D531" s="601" t="s">
        <v>200</v>
      </c>
      <c r="E531" s="602"/>
      <c r="F531" s="602"/>
      <c r="G531" s="602"/>
      <c r="K531" s="289" t="s">
        <v>188</v>
      </c>
      <c r="L531" s="290"/>
      <c r="M531" s="291"/>
      <c r="N531" s="292"/>
      <c r="O531" s="288"/>
    </row>
    <row r="532" spans="2:15" ht="21" customHeight="1">
      <c r="B532" s="324" t="s">
        <v>248</v>
      </c>
      <c r="L532" s="293"/>
      <c r="M532" s="294"/>
      <c r="N532" s="295" t="s">
        <v>189</v>
      </c>
      <c r="O532" s="310" t="s">
        <v>210</v>
      </c>
    </row>
    <row r="533" spans="15:16" ht="6" customHeight="1" thickBot="1">
      <c r="O533" s="291"/>
      <c r="P533" s="296"/>
    </row>
    <row r="534" spans="4:17" ht="22.5">
      <c r="D534" s="328" t="s">
        <v>201</v>
      </c>
      <c r="E534" s="575" t="s">
        <v>190</v>
      </c>
      <c r="F534" s="576"/>
      <c r="G534" s="576"/>
      <c r="H534" s="576"/>
      <c r="I534" s="576"/>
      <c r="J534" s="576"/>
      <c r="K534" s="576"/>
      <c r="L534" s="576"/>
      <c r="M534" s="576"/>
      <c r="N534" s="576"/>
      <c r="O534" s="577"/>
      <c r="P534" s="297"/>
      <c r="Q534" s="297"/>
    </row>
    <row r="535" spans="2:15" ht="33.75" customHeight="1">
      <c r="B535" s="329" t="str">
        <f>IF(H535="()　","データなし","")</f>
        <v>データなし</v>
      </c>
      <c r="D535" s="303" t="s">
        <v>191</v>
      </c>
      <c r="E535" s="627" t="s">
        <v>291</v>
      </c>
      <c r="F535" s="628"/>
      <c r="G535" s="629"/>
      <c r="H535" s="630" t="str">
        <f>"("&amp;VLOOKUP(B531,'申込入力シート'!$B$47:$T$66,6,FALSE)&amp;")　"&amp;VLOOKUP(B531,'申込入力シート'!$B$47:$T$66,7,FALSE)</f>
        <v>()　</v>
      </c>
      <c r="I535" s="630"/>
      <c r="J535" s="630"/>
      <c r="K535" s="630"/>
      <c r="L535" s="630"/>
      <c r="M535" s="630"/>
      <c r="N535" s="630"/>
      <c r="O535" s="631"/>
    </row>
    <row r="536" spans="4:15" ht="15.75" customHeight="1">
      <c r="D536" s="553" t="s">
        <v>202</v>
      </c>
      <c r="E536" s="632">
        <f>VLOOKUP(B531,'申込入力シート'!$B$47:$T$66,2,FALSE)</f>
        <v>0</v>
      </c>
      <c r="F536" s="633"/>
      <c r="G536" s="634"/>
      <c r="H536" s="304" t="s">
        <v>292</v>
      </c>
      <c r="I536" s="638">
        <f>VLOOKUP(B531,'申込入力シート'!$B$47:$T$66,5,FALSE)</f>
        <v>0</v>
      </c>
      <c r="J536" s="639"/>
      <c r="K536" s="639"/>
      <c r="L536" s="639"/>
      <c r="M536" s="640"/>
      <c r="N536" s="567" t="s">
        <v>196</v>
      </c>
      <c r="O536" s="641" t="str">
        <f>VLOOKUP(B531,'申込入力シート'!$B$47:$T$66,4,FALSE)&amp;"年"</f>
        <v>年</v>
      </c>
    </row>
    <row r="537" spans="4:16" ht="37.5" customHeight="1">
      <c r="D537" s="554"/>
      <c r="E537" s="635"/>
      <c r="F537" s="636"/>
      <c r="G537" s="637"/>
      <c r="H537" s="305" t="s">
        <v>9</v>
      </c>
      <c r="I537" s="643">
        <f>VLOOKUP(B531,'申込入力シート'!$B$47:$T$66,3,FALSE)</f>
        <v>0</v>
      </c>
      <c r="J537" s="644"/>
      <c r="K537" s="644"/>
      <c r="L537" s="644"/>
      <c r="M537" s="645"/>
      <c r="N537" s="568"/>
      <c r="O537" s="642"/>
      <c r="P537" s="296"/>
    </row>
    <row r="538" spans="4:15" ht="13.5">
      <c r="D538" s="609" t="s">
        <v>193</v>
      </c>
      <c r="E538" s="603" t="s">
        <v>197</v>
      </c>
      <c r="F538" s="610"/>
      <c r="G538" s="611"/>
      <c r="H538" s="603" t="s">
        <v>198</v>
      </c>
      <c r="I538" s="604"/>
      <c r="J538" s="604"/>
      <c r="K538" s="604"/>
      <c r="L538" s="604"/>
      <c r="M538" s="604"/>
      <c r="N538" s="604"/>
      <c r="O538" s="605"/>
    </row>
    <row r="539" spans="4:15" ht="33.75" customHeight="1">
      <c r="D539" s="554"/>
      <c r="E539" s="646">
        <f>'学校情報入力シート'!$D$4</f>
        <v>0</v>
      </c>
      <c r="F539" s="647"/>
      <c r="G539" s="648"/>
      <c r="H539" s="649" t="str">
        <f>'学校情報入力シート'!$D$5&amp;"　"&amp;'学校情報入力シート'!$D$6</f>
        <v>　</v>
      </c>
      <c r="I539" s="650"/>
      <c r="J539" s="650"/>
      <c r="K539" s="650"/>
      <c r="L539" s="650"/>
      <c r="M539" s="650"/>
      <c r="N539" s="650"/>
      <c r="O539" s="651"/>
    </row>
    <row r="540" spans="4:15" ht="13.5" customHeight="1">
      <c r="D540" s="553" t="s">
        <v>203</v>
      </c>
      <c r="E540" s="598" t="s">
        <v>209</v>
      </c>
      <c r="F540" s="598"/>
      <c r="G540" s="599"/>
      <c r="H540" s="598" t="s">
        <v>204</v>
      </c>
      <c r="I540" s="599"/>
      <c r="J540" s="599"/>
      <c r="K540" s="599"/>
      <c r="L540" s="599"/>
      <c r="M540" s="598" t="s">
        <v>199</v>
      </c>
      <c r="N540" s="599"/>
      <c r="O540" s="600"/>
    </row>
    <row r="541" spans="4:15" ht="33.75" customHeight="1" thickBot="1">
      <c r="D541" s="593"/>
      <c r="E541" s="652">
        <f>VLOOKUP(B531,'申込入力シート'!$B$47:$T$66,8,FALSE)</f>
        <v>0</v>
      </c>
      <c r="F541" s="652"/>
      <c r="G541" s="653"/>
      <c r="H541" s="654" t="str">
        <f>VLOOKUP(B531,'申込入力シート'!$B$47:$T$66,9,FALSE)&amp;" "&amp;VLOOKUP(B531,'申込入力シート'!$B$47:$T$66,10,FALSE)</f>
        <v> </v>
      </c>
      <c r="I541" s="655"/>
      <c r="J541" s="655"/>
      <c r="K541" s="655"/>
      <c r="L541" s="656"/>
      <c r="M541" s="654" t="str">
        <f>VLOOKUP(B531,'申込入力シート'!$B$47:$T$66,11,FALSE)&amp;" "&amp;VLOOKUP(B531,'申込入力シート'!$B$47:$T$66,12,FALSE)</f>
        <v> </v>
      </c>
      <c r="N541" s="655"/>
      <c r="O541" s="657"/>
    </row>
    <row r="542" spans="4:15" ht="19.5" customHeight="1">
      <c r="D542" s="593"/>
      <c r="E542" s="306" t="s">
        <v>214</v>
      </c>
      <c r="F542" s="302"/>
      <c r="G542" s="162"/>
      <c r="H542" s="299"/>
      <c r="I542" s="163"/>
      <c r="J542" s="163"/>
      <c r="K542" s="163"/>
      <c r="L542" s="163"/>
      <c r="M542" s="299"/>
      <c r="N542" s="163"/>
      <c r="O542" s="76"/>
    </row>
    <row r="543" spans="4:15" ht="18" customHeight="1">
      <c r="D543" s="593"/>
      <c r="E543" s="587" t="s">
        <v>208</v>
      </c>
      <c r="F543" s="308" t="s">
        <v>4</v>
      </c>
      <c r="G543" s="658"/>
      <c r="H543" s="659"/>
      <c r="I543" s="573" t="s">
        <v>206</v>
      </c>
      <c r="J543" s="573"/>
      <c r="K543" s="660"/>
      <c r="L543" s="661"/>
      <c r="M543" s="661"/>
      <c r="N543" s="661"/>
      <c r="O543" s="662"/>
    </row>
    <row r="544" spans="4:15" ht="18" customHeight="1">
      <c r="D544" s="593"/>
      <c r="E544" s="588"/>
      <c r="F544" s="307" t="s">
        <v>245</v>
      </c>
      <c r="G544" s="663"/>
      <c r="H544" s="664"/>
      <c r="I544" s="574" t="s">
        <v>207</v>
      </c>
      <c r="J544" s="574"/>
      <c r="K544" s="665"/>
      <c r="L544" s="666"/>
      <c r="M544" s="666"/>
      <c r="N544" s="666"/>
      <c r="O544" s="390" t="s">
        <v>244</v>
      </c>
    </row>
    <row r="545" spans="4:15" ht="18" customHeight="1">
      <c r="D545" s="593"/>
      <c r="E545" s="587" t="s">
        <v>205</v>
      </c>
      <c r="F545" s="308" t="s">
        <v>4</v>
      </c>
      <c r="G545" s="658"/>
      <c r="H545" s="659"/>
      <c r="I545" s="573" t="s">
        <v>206</v>
      </c>
      <c r="J545" s="573"/>
      <c r="K545" s="660"/>
      <c r="L545" s="661"/>
      <c r="M545" s="661"/>
      <c r="N545" s="661"/>
      <c r="O545" s="662"/>
    </row>
    <row r="546" spans="4:15" ht="18" customHeight="1" thickBot="1">
      <c r="D546" s="594"/>
      <c r="E546" s="589"/>
      <c r="F546" s="309" t="s">
        <v>245</v>
      </c>
      <c r="G546" s="667"/>
      <c r="H546" s="668"/>
      <c r="I546" s="612" t="s">
        <v>207</v>
      </c>
      <c r="J546" s="612"/>
      <c r="K546" s="669"/>
      <c r="L546" s="670"/>
      <c r="M546" s="670"/>
      <c r="N546" s="670"/>
      <c r="O546" s="391" t="s">
        <v>244</v>
      </c>
    </row>
    <row r="547" spans="4:15" ht="19.5" customHeight="1">
      <c r="D547" s="298"/>
      <c r="E547" s="299"/>
      <c r="F547" s="299"/>
      <c r="G547" s="311" t="s">
        <v>266</v>
      </c>
      <c r="H547" s="299"/>
      <c r="I547" s="299"/>
      <c r="J547" s="296"/>
      <c r="K547" s="300"/>
      <c r="L547" s="300"/>
      <c r="M547" s="300"/>
      <c r="N547" s="602" t="s">
        <v>194</v>
      </c>
      <c r="O547" s="602"/>
    </row>
    <row r="548" spans="4:15" ht="104.25" customHeight="1">
      <c r="D548" s="298"/>
      <c r="E548" s="299"/>
      <c r="F548" s="299"/>
      <c r="G548" s="299"/>
      <c r="H548" s="299"/>
      <c r="I548" s="299"/>
      <c r="J548" s="296"/>
      <c r="K548" s="300"/>
      <c r="L548" s="300"/>
      <c r="M548" s="300"/>
      <c r="N548" s="299"/>
      <c r="O548" s="299"/>
    </row>
    <row r="549" spans="2:15" ht="21" customHeight="1">
      <c r="B549" s="330">
        <v>16</v>
      </c>
      <c r="D549" s="601" t="s">
        <v>200</v>
      </c>
      <c r="E549" s="602"/>
      <c r="F549" s="602"/>
      <c r="G549" s="602"/>
      <c r="K549" s="289" t="s">
        <v>188</v>
      </c>
      <c r="L549" s="290"/>
      <c r="M549" s="291"/>
      <c r="N549" s="292"/>
      <c r="O549" s="288"/>
    </row>
    <row r="550" spans="2:15" ht="21" customHeight="1">
      <c r="B550" s="324" t="s">
        <v>246</v>
      </c>
      <c r="L550" s="293"/>
      <c r="M550" s="294"/>
      <c r="N550" s="295" t="s">
        <v>189</v>
      </c>
      <c r="O550" s="310" t="s">
        <v>210</v>
      </c>
    </row>
    <row r="551" spans="15:16" ht="6" customHeight="1" thickBot="1">
      <c r="O551" s="291"/>
      <c r="P551" s="296"/>
    </row>
    <row r="552" spans="4:17" ht="22.5">
      <c r="D552" s="328" t="s">
        <v>201</v>
      </c>
      <c r="E552" s="575" t="s">
        <v>190</v>
      </c>
      <c r="F552" s="576"/>
      <c r="G552" s="576"/>
      <c r="H552" s="576"/>
      <c r="I552" s="576"/>
      <c r="J552" s="576"/>
      <c r="K552" s="576"/>
      <c r="L552" s="576"/>
      <c r="M552" s="576"/>
      <c r="N552" s="576"/>
      <c r="O552" s="577"/>
      <c r="P552" s="297"/>
      <c r="Q552" s="297"/>
    </row>
    <row r="553" spans="2:15" ht="33.75" customHeight="1">
      <c r="B553" s="329" t="str">
        <f>IF(H553="()　","データなし","")</f>
        <v>データなし</v>
      </c>
      <c r="D553" s="303" t="s">
        <v>191</v>
      </c>
      <c r="E553" s="627" t="s">
        <v>291</v>
      </c>
      <c r="F553" s="628"/>
      <c r="G553" s="629"/>
      <c r="H553" s="630" t="str">
        <f>"("&amp;VLOOKUP(B549,'申込入力シート'!$B$47:$T$66,13,FALSE)&amp;")　"&amp;VLOOKUP(B549,'申込入力シート'!$B$47:$T$66,14,FALSE)</f>
        <v>()　</v>
      </c>
      <c r="I553" s="630"/>
      <c r="J553" s="630"/>
      <c r="K553" s="630"/>
      <c r="L553" s="630"/>
      <c r="M553" s="630"/>
      <c r="N553" s="630"/>
      <c r="O553" s="631"/>
    </row>
    <row r="554" spans="4:15" ht="15.75" customHeight="1">
      <c r="D554" s="553" t="s">
        <v>202</v>
      </c>
      <c r="E554" s="632">
        <f>VLOOKUP(B549,'申込入力シート'!$B$47:$T$66,2,FALSE)</f>
        <v>0</v>
      </c>
      <c r="F554" s="633"/>
      <c r="G554" s="634"/>
      <c r="H554" s="304" t="s">
        <v>292</v>
      </c>
      <c r="I554" s="638">
        <f>VLOOKUP(B549,'申込入力シート'!$B$47:$T$66,5,FALSE)</f>
        <v>0</v>
      </c>
      <c r="J554" s="639"/>
      <c r="K554" s="639"/>
      <c r="L554" s="639"/>
      <c r="M554" s="640"/>
      <c r="N554" s="567" t="s">
        <v>196</v>
      </c>
      <c r="O554" s="641" t="str">
        <f>VLOOKUP(B549,'申込入力シート'!$B$47:$T$66,4,FALSE)&amp;"年"</f>
        <v>年</v>
      </c>
    </row>
    <row r="555" spans="4:16" ht="37.5" customHeight="1">
      <c r="D555" s="554"/>
      <c r="E555" s="635"/>
      <c r="F555" s="636"/>
      <c r="G555" s="637"/>
      <c r="H555" s="305" t="s">
        <v>9</v>
      </c>
      <c r="I555" s="643">
        <f>VLOOKUP(B549,'申込入力シート'!$B$47:$T$66,3,FALSE)</f>
        <v>0</v>
      </c>
      <c r="J555" s="644"/>
      <c r="K555" s="644"/>
      <c r="L555" s="644"/>
      <c r="M555" s="645"/>
      <c r="N555" s="568"/>
      <c r="O555" s="642"/>
      <c r="P555" s="296"/>
    </row>
    <row r="556" spans="4:15" ht="13.5">
      <c r="D556" s="609" t="s">
        <v>193</v>
      </c>
      <c r="E556" s="603" t="s">
        <v>197</v>
      </c>
      <c r="F556" s="610"/>
      <c r="G556" s="611"/>
      <c r="H556" s="603" t="s">
        <v>198</v>
      </c>
      <c r="I556" s="604"/>
      <c r="J556" s="604"/>
      <c r="K556" s="604"/>
      <c r="L556" s="604"/>
      <c r="M556" s="604"/>
      <c r="N556" s="604"/>
      <c r="O556" s="605"/>
    </row>
    <row r="557" spans="4:15" ht="33.75" customHeight="1">
      <c r="D557" s="554"/>
      <c r="E557" s="646">
        <f>'学校情報入力シート'!$D$4</f>
        <v>0</v>
      </c>
      <c r="F557" s="647"/>
      <c r="G557" s="648"/>
      <c r="H557" s="649" t="str">
        <f>'学校情報入力シート'!$D$5&amp;"　"&amp;'学校情報入力シート'!$D$6</f>
        <v>　</v>
      </c>
      <c r="I557" s="650"/>
      <c r="J557" s="650"/>
      <c r="K557" s="650"/>
      <c r="L557" s="650"/>
      <c r="M557" s="650"/>
      <c r="N557" s="650"/>
      <c r="O557" s="651"/>
    </row>
    <row r="558" spans="4:15" ht="13.5" customHeight="1">
      <c r="D558" s="553" t="s">
        <v>203</v>
      </c>
      <c r="E558" s="598" t="s">
        <v>209</v>
      </c>
      <c r="F558" s="598"/>
      <c r="G558" s="599"/>
      <c r="H558" s="598" t="s">
        <v>204</v>
      </c>
      <c r="I558" s="599"/>
      <c r="J558" s="599"/>
      <c r="K558" s="599"/>
      <c r="L558" s="599"/>
      <c r="M558" s="598" t="s">
        <v>199</v>
      </c>
      <c r="N558" s="599"/>
      <c r="O558" s="600"/>
    </row>
    <row r="559" spans="4:15" ht="33.75" customHeight="1" thickBot="1">
      <c r="D559" s="593"/>
      <c r="E559" s="652">
        <f>VLOOKUP(B549,'申込入力シート'!$B$47:$T$66,15,FALSE)</f>
        <v>0</v>
      </c>
      <c r="F559" s="652"/>
      <c r="G559" s="653"/>
      <c r="H559" s="654" t="str">
        <f>VLOOKUP(B549,'申込入力シート'!$B$47:$T$66,16,FALSE)&amp;" "&amp;VLOOKUP(B549,'申込入力シート'!$B$47:$T$66,17,FALSE)</f>
        <v> </v>
      </c>
      <c r="I559" s="655"/>
      <c r="J559" s="655"/>
      <c r="K559" s="655"/>
      <c r="L559" s="656"/>
      <c r="M559" s="654" t="str">
        <f>VLOOKUP(B549,'申込入力シート'!$B$47:$T$66,18,FALSE)&amp;" "&amp;VLOOKUP(B549,'申込入力シート'!$B$47:$T$66,19,FALSE)</f>
        <v> </v>
      </c>
      <c r="N559" s="655"/>
      <c r="O559" s="657"/>
    </row>
    <row r="560" spans="4:15" ht="19.5" customHeight="1">
      <c r="D560" s="593"/>
      <c r="E560" s="306" t="s">
        <v>214</v>
      </c>
      <c r="F560" s="302"/>
      <c r="G560" s="162"/>
      <c r="H560" s="299"/>
      <c r="I560" s="163"/>
      <c r="J560" s="163"/>
      <c r="K560" s="163"/>
      <c r="L560" s="163"/>
      <c r="M560" s="299"/>
      <c r="N560" s="163"/>
      <c r="O560" s="76"/>
    </row>
    <row r="561" spans="4:15" ht="18" customHeight="1">
      <c r="D561" s="593"/>
      <c r="E561" s="587" t="s">
        <v>208</v>
      </c>
      <c r="F561" s="308" t="s">
        <v>4</v>
      </c>
      <c r="G561" s="658"/>
      <c r="H561" s="659"/>
      <c r="I561" s="573" t="s">
        <v>206</v>
      </c>
      <c r="J561" s="573"/>
      <c r="K561" s="660"/>
      <c r="L561" s="661"/>
      <c r="M561" s="661"/>
      <c r="N561" s="661"/>
      <c r="O561" s="662"/>
    </row>
    <row r="562" spans="4:15" ht="18" customHeight="1">
      <c r="D562" s="593"/>
      <c r="E562" s="588"/>
      <c r="F562" s="307" t="s">
        <v>6</v>
      </c>
      <c r="G562" s="663"/>
      <c r="H562" s="664"/>
      <c r="I562" s="574" t="s">
        <v>207</v>
      </c>
      <c r="J562" s="574"/>
      <c r="K562" s="665"/>
      <c r="L562" s="666"/>
      <c r="M562" s="666"/>
      <c r="N562" s="666"/>
      <c r="O562" s="390" t="s">
        <v>244</v>
      </c>
    </row>
    <row r="563" spans="4:15" ht="18" customHeight="1">
      <c r="D563" s="593"/>
      <c r="E563" s="587" t="s">
        <v>205</v>
      </c>
      <c r="F563" s="308" t="s">
        <v>4</v>
      </c>
      <c r="G563" s="658"/>
      <c r="H563" s="659"/>
      <c r="I563" s="573" t="s">
        <v>206</v>
      </c>
      <c r="J563" s="573"/>
      <c r="K563" s="660"/>
      <c r="L563" s="661"/>
      <c r="M563" s="661"/>
      <c r="N563" s="661"/>
      <c r="O563" s="662"/>
    </row>
    <row r="564" spans="4:15" ht="18" customHeight="1" thickBot="1">
      <c r="D564" s="594"/>
      <c r="E564" s="589"/>
      <c r="F564" s="309" t="s">
        <v>6</v>
      </c>
      <c r="G564" s="667"/>
      <c r="H564" s="668"/>
      <c r="I564" s="612" t="s">
        <v>207</v>
      </c>
      <c r="J564" s="612"/>
      <c r="K564" s="669"/>
      <c r="L564" s="670"/>
      <c r="M564" s="670"/>
      <c r="N564" s="670"/>
      <c r="O564" s="391" t="s">
        <v>244</v>
      </c>
    </row>
    <row r="565" spans="4:15" ht="19.5" customHeight="1">
      <c r="D565" s="298"/>
      <c r="E565" s="299"/>
      <c r="F565" s="299"/>
      <c r="G565" s="311" t="s">
        <v>285</v>
      </c>
      <c r="H565" s="299"/>
      <c r="I565" s="299"/>
      <c r="J565" s="296"/>
      <c r="K565" s="300"/>
      <c r="L565" s="300"/>
      <c r="M565" s="300"/>
      <c r="N565" s="602" t="s">
        <v>194</v>
      </c>
      <c r="O565" s="602"/>
    </row>
    <row r="566" spans="2:15" ht="21" customHeight="1">
      <c r="B566" s="330">
        <v>17</v>
      </c>
      <c r="D566" s="601" t="s">
        <v>200</v>
      </c>
      <c r="E566" s="602"/>
      <c r="F566" s="602"/>
      <c r="G566" s="602"/>
      <c r="K566" s="289" t="s">
        <v>188</v>
      </c>
      <c r="L566" s="290"/>
      <c r="M566" s="291"/>
      <c r="N566" s="292"/>
      <c r="O566" s="288"/>
    </row>
    <row r="567" spans="2:15" ht="21" customHeight="1">
      <c r="B567" s="324" t="s">
        <v>248</v>
      </c>
      <c r="L567" s="293"/>
      <c r="M567" s="294"/>
      <c r="N567" s="295" t="s">
        <v>189</v>
      </c>
      <c r="O567" s="310" t="s">
        <v>210</v>
      </c>
    </row>
    <row r="568" spans="15:16" ht="6" customHeight="1" thickBot="1">
      <c r="O568" s="291"/>
      <c r="P568" s="296"/>
    </row>
    <row r="569" spans="4:17" ht="22.5">
      <c r="D569" s="328" t="s">
        <v>201</v>
      </c>
      <c r="E569" s="575" t="s">
        <v>190</v>
      </c>
      <c r="F569" s="576"/>
      <c r="G569" s="576"/>
      <c r="H569" s="576"/>
      <c r="I569" s="576"/>
      <c r="J569" s="576"/>
      <c r="K569" s="576"/>
      <c r="L569" s="576"/>
      <c r="M569" s="576"/>
      <c r="N569" s="576"/>
      <c r="O569" s="577"/>
      <c r="P569" s="297"/>
      <c r="Q569" s="297"/>
    </row>
    <row r="570" spans="2:15" ht="33.75" customHeight="1">
      <c r="B570" s="329" t="str">
        <f>IF(H570="()　","データなし","")</f>
        <v>データなし</v>
      </c>
      <c r="D570" s="303" t="s">
        <v>191</v>
      </c>
      <c r="E570" s="627" t="s">
        <v>291</v>
      </c>
      <c r="F570" s="628"/>
      <c r="G570" s="629"/>
      <c r="H570" s="630" t="str">
        <f>"("&amp;VLOOKUP(B566,'申込入力シート'!$B$47:$T$66,6,FALSE)&amp;")　"&amp;VLOOKUP(B566,'申込入力シート'!$B$47:$T$66,7,FALSE)</f>
        <v>()　</v>
      </c>
      <c r="I570" s="630"/>
      <c r="J570" s="630"/>
      <c r="K570" s="630"/>
      <c r="L570" s="630"/>
      <c r="M570" s="630"/>
      <c r="N570" s="630"/>
      <c r="O570" s="631"/>
    </row>
    <row r="571" spans="4:15" ht="15.75" customHeight="1">
      <c r="D571" s="553" t="s">
        <v>202</v>
      </c>
      <c r="E571" s="632">
        <f>VLOOKUP(B566,'申込入力シート'!$B$47:$T$66,2,FALSE)</f>
        <v>0</v>
      </c>
      <c r="F571" s="633"/>
      <c r="G571" s="634"/>
      <c r="H571" s="304" t="s">
        <v>292</v>
      </c>
      <c r="I571" s="638">
        <f>VLOOKUP(B566,'申込入力シート'!$B$47:$T$66,5,FALSE)</f>
        <v>0</v>
      </c>
      <c r="J571" s="639"/>
      <c r="K571" s="639"/>
      <c r="L571" s="639"/>
      <c r="M571" s="640"/>
      <c r="N571" s="567" t="s">
        <v>196</v>
      </c>
      <c r="O571" s="641" t="str">
        <f>VLOOKUP(B566,'申込入力シート'!$B$47:$T$66,4,FALSE)&amp;"年"</f>
        <v>年</v>
      </c>
    </row>
    <row r="572" spans="4:16" ht="37.5" customHeight="1">
      <c r="D572" s="554"/>
      <c r="E572" s="635"/>
      <c r="F572" s="636"/>
      <c r="G572" s="637"/>
      <c r="H572" s="305" t="s">
        <v>9</v>
      </c>
      <c r="I572" s="643">
        <f>VLOOKUP(B566,'申込入力シート'!$B$47:$T$66,3,FALSE)</f>
        <v>0</v>
      </c>
      <c r="J572" s="644"/>
      <c r="K572" s="644"/>
      <c r="L572" s="644"/>
      <c r="M572" s="645"/>
      <c r="N572" s="568"/>
      <c r="O572" s="642"/>
      <c r="P572" s="296"/>
    </row>
    <row r="573" spans="4:15" ht="13.5">
      <c r="D573" s="609" t="s">
        <v>193</v>
      </c>
      <c r="E573" s="603" t="s">
        <v>197</v>
      </c>
      <c r="F573" s="610"/>
      <c r="G573" s="611"/>
      <c r="H573" s="603" t="s">
        <v>198</v>
      </c>
      <c r="I573" s="604"/>
      <c r="J573" s="604"/>
      <c r="K573" s="604"/>
      <c r="L573" s="604"/>
      <c r="M573" s="604"/>
      <c r="N573" s="604"/>
      <c r="O573" s="605"/>
    </row>
    <row r="574" spans="4:15" ht="33.75" customHeight="1">
      <c r="D574" s="554"/>
      <c r="E574" s="646">
        <f>'学校情報入力シート'!$D$4</f>
        <v>0</v>
      </c>
      <c r="F574" s="647"/>
      <c r="G574" s="648"/>
      <c r="H574" s="649" t="str">
        <f>'学校情報入力シート'!$D$5&amp;"　"&amp;'学校情報入力シート'!$D$6</f>
        <v>　</v>
      </c>
      <c r="I574" s="650"/>
      <c r="J574" s="650"/>
      <c r="K574" s="650"/>
      <c r="L574" s="650"/>
      <c r="M574" s="650"/>
      <c r="N574" s="650"/>
      <c r="O574" s="651"/>
    </row>
    <row r="575" spans="4:15" ht="13.5" customHeight="1">
      <c r="D575" s="553" t="s">
        <v>203</v>
      </c>
      <c r="E575" s="598" t="s">
        <v>209</v>
      </c>
      <c r="F575" s="598"/>
      <c r="G575" s="599"/>
      <c r="H575" s="598" t="s">
        <v>204</v>
      </c>
      <c r="I575" s="599"/>
      <c r="J575" s="599"/>
      <c r="K575" s="599"/>
      <c r="L575" s="599"/>
      <c r="M575" s="598" t="s">
        <v>199</v>
      </c>
      <c r="N575" s="599"/>
      <c r="O575" s="600"/>
    </row>
    <row r="576" spans="4:15" ht="33.75" customHeight="1" thickBot="1">
      <c r="D576" s="593"/>
      <c r="E576" s="652">
        <f>VLOOKUP(B566,'申込入力シート'!$B$47:$T$66,8,FALSE)</f>
        <v>0</v>
      </c>
      <c r="F576" s="652"/>
      <c r="G576" s="653"/>
      <c r="H576" s="654" t="str">
        <f>VLOOKUP(B566,'申込入力シート'!$B$47:$T$66,9,FALSE)&amp;" "&amp;VLOOKUP(B566,'申込入力シート'!$B$47:$T$66,10,FALSE)</f>
        <v> </v>
      </c>
      <c r="I576" s="655"/>
      <c r="J576" s="655"/>
      <c r="K576" s="655"/>
      <c r="L576" s="656"/>
      <c r="M576" s="654" t="str">
        <f>VLOOKUP(B566,'申込入力シート'!$B$47:$T$66,11,FALSE)&amp;" "&amp;VLOOKUP(B566,'申込入力シート'!$B$47:$T$66,12,FALSE)</f>
        <v> </v>
      </c>
      <c r="N576" s="655"/>
      <c r="O576" s="657"/>
    </row>
    <row r="577" spans="4:15" ht="19.5" customHeight="1">
      <c r="D577" s="593"/>
      <c r="E577" s="306" t="s">
        <v>214</v>
      </c>
      <c r="F577" s="302"/>
      <c r="G577" s="162"/>
      <c r="H577" s="299"/>
      <c r="I577" s="163"/>
      <c r="J577" s="163"/>
      <c r="K577" s="163"/>
      <c r="L577" s="163"/>
      <c r="M577" s="299"/>
      <c r="N577" s="163"/>
      <c r="O577" s="76"/>
    </row>
    <row r="578" spans="4:15" ht="18" customHeight="1">
      <c r="D578" s="593"/>
      <c r="E578" s="587" t="s">
        <v>208</v>
      </c>
      <c r="F578" s="308" t="s">
        <v>4</v>
      </c>
      <c r="G578" s="658"/>
      <c r="H578" s="659"/>
      <c r="I578" s="573" t="s">
        <v>206</v>
      </c>
      <c r="J578" s="573"/>
      <c r="K578" s="660"/>
      <c r="L578" s="661"/>
      <c r="M578" s="661"/>
      <c r="N578" s="661"/>
      <c r="O578" s="662"/>
    </row>
    <row r="579" spans="4:15" ht="18" customHeight="1">
      <c r="D579" s="593"/>
      <c r="E579" s="588"/>
      <c r="F579" s="307" t="s">
        <v>245</v>
      </c>
      <c r="G579" s="663"/>
      <c r="H579" s="664"/>
      <c r="I579" s="574" t="s">
        <v>207</v>
      </c>
      <c r="J579" s="574"/>
      <c r="K579" s="665"/>
      <c r="L579" s="666"/>
      <c r="M579" s="666"/>
      <c r="N579" s="666"/>
      <c r="O579" s="390" t="s">
        <v>244</v>
      </c>
    </row>
    <row r="580" spans="4:15" ht="18" customHeight="1">
      <c r="D580" s="593"/>
      <c r="E580" s="587" t="s">
        <v>205</v>
      </c>
      <c r="F580" s="308" t="s">
        <v>4</v>
      </c>
      <c r="G580" s="658"/>
      <c r="H580" s="659"/>
      <c r="I580" s="573" t="s">
        <v>206</v>
      </c>
      <c r="J580" s="573"/>
      <c r="K580" s="660"/>
      <c r="L580" s="661"/>
      <c r="M580" s="661"/>
      <c r="N580" s="661"/>
      <c r="O580" s="662"/>
    </row>
    <row r="581" spans="4:15" ht="18" customHeight="1" thickBot="1">
      <c r="D581" s="594"/>
      <c r="E581" s="589"/>
      <c r="F581" s="309" t="s">
        <v>245</v>
      </c>
      <c r="G581" s="667"/>
      <c r="H581" s="668"/>
      <c r="I581" s="612" t="s">
        <v>207</v>
      </c>
      <c r="J581" s="612"/>
      <c r="K581" s="669"/>
      <c r="L581" s="670"/>
      <c r="M581" s="670"/>
      <c r="N581" s="670"/>
      <c r="O581" s="391" t="s">
        <v>244</v>
      </c>
    </row>
    <row r="582" spans="4:15" ht="19.5" customHeight="1">
      <c r="D582" s="298"/>
      <c r="E582" s="299"/>
      <c r="F582" s="299"/>
      <c r="G582" s="311" t="s">
        <v>267</v>
      </c>
      <c r="H582" s="299"/>
      <c r="I582" s="299"/>
      <c r="J582" s="296"/>
      <c r="K582" s="300"/>
      <c r="L582" s="300"/>
      <c r="M582" s="300"/>
      <c r="N582" s="602" t="s">
        <v>194</v>
      </c>
      <c r="O582" s="602"/>
    </row>
    <row r="583" spans="4:15" ht="104.25" customHeight="1">
      <c r="D583" s="298"/>
      <c r="E583" s="299"/>
      <c r="F583" s="299"/>
      <c r="G583" s="299"/>
      <c r="H583" s="299"/>
      <c r="I583" s="299"/>
      <c r="J583" s="296"/>
      <c r="K583" s="300"/>
      <c r="L583" s="300"/>
      <c r="M583" s="300"/>
      <c r="N583" s="299"/>
      <c r="O583" s="299"/>
    </row>
    <row r="584" spans="2:15" ht="21" customHeight="1">
      <c r="B584" s="330">
        <v>17</v>
      </c>
      <c r="D584" s="601" t="s">
        <v>200</v>
      </c>
      <c r="E584" s="602"/>
      <c r="F584" s="602"/>
      <c r="G584" s="602"/>
      <c r="K584" s="289" t="s">
        <v>188</v>
      </c>
      <c r="L584" s="290"/>
      <c r="M584" s="291"/>
      <c r="N584" s="292"/>
      <c r="O584" s="288"/>
    </row>
    <row r="585" spans="2:15" ht="21" customHeight="1">
      <c r="B585" s="324" t="s">
        <v>246</v>
      </c>
      <c r="L585" s="293"/>
      <c r="M585" s="294"/>
      <c r="N585" s="295" t="s">
        <v>189</v>
      </c>
      <c r="O585" s="310" t="s">
        <v>210</v>
      </c>
    </row>
    <row r="586" spans="15:16" ht="6" customHeight="1" thickBot="1">
      <c r="O586" s="291"/>
      <c r="P586" s="296"/>
    </row>
    <row r="587" spans="4:17" ht="22.5">
      <c r="D587" s="328" t="s">
        <v>201</v>
      </c>
      <c r="E587" s="575" t="s">
        <v>190</v>
      </c>
      <c r="F587" s="576"/>
      <c r="G587" s="576"/>
      <c r="H587" s="576"/>
      <c r="I587" s="576"/>
      <c r="J587" s="576"/>
      <c r="K587" s="576"/>
      <c r="L587" s="576"/>
      <c r="M587" s="576"/>
      <c r="N587" s="576"/>
      <c r="O587" s="577"/>
      <c r="P587" s="297"/>
      <c r="Q587" s="297"/>
    </row>
    <row r="588" spans="2:15" ht="33.75" customHeight="1">
      <c r="B588" s="329" t="str">
        <f>IF(H588="()　","データなし","")</f>
        <v>データなし</v>
      </c>
      <c r="D588" s="303" t="s">
        <v>191</v>
      </c>
      <c r="E588" s="627" t="s">
        <v>291</v>
      </c>
      <c r="F588" s="628"/>
      <c r="G588" s="629"/>
      <c r="H588" s="630" t="str">
        <f>"("&amp;VLOOKUP(B584,'申込入力シート'!$B$47:$T$66,13,FALSE)&amp;")　"&amp;VLOOKUP(B584,'申込入力シート'!$B$47:$T$66,14,FALSE)</f>
        <v>()　</v>
      </c>
      <c r="I588" s="630"/>
      <c r="J588" s="630"/>
      <c r="K588" s="630"/>
      <c r="L588" s="630"/>
      <c r="M588" s="630"/>
      <c r="N588" s="630"/>
      <c r="O588" s="631"/>
    </row>
    <row r="589" spans="4:15" ht="15.75" customHeight="1">
      <c r="D589" s="553" t="s">
        <v>202</v>
      </c>
      <c r="E589" s="632">
        <f>VLOOKUP(B584,'申込入力シート'!$B$47:$T$66,2,FALSE)</f>
        <v>0</v>
      </c>
      <c r="F589" s="633"/>
      <c r="G589" s="634"/>
      <c r="H589" s="304" t="s">
        <v>292</v>
      </c>
      <c r="I589" s="638">
        <f>VLOOKUP(B584,'申込入力シート'!$B$47:$T$66,5,FALSE)</f>
        <v>0</v>
      </c>
      <c r="J589" s="639"/>
      <c r="K589" s="639"/>
      <c r="L589" s="639"/>
      <c r="M589" s="640"/>
      <c r="N589" s="567" t="s">
        <v>196</v>
      </c>
      <c r="O589" s="641" t="str">
        <f>VLOOKUP(B584,'申込入力シート'!$B$47:$T$66,4,FALSE)&amp;"年"</f>
        <v>年</v>
      </c>
    </row>
    <row r="590" spans="4:16" ht="37.5" customHeight="1">
      <c r="D590" s="554"/>
      <c r="E590" s="635"/>
      <c r="F590" s="636"/>
      <c r="G590" s="637"/>
      <c r="H590" s="305" t="s">
        <v>9</v>
      </c>
      <c r="I590" s="643">
        <f>VLOOKUP(B584,'申込入力シート'!$B$47:$T$66,3,FALSE)</f>
        <v>0</v>
      </c>
      <c r="J590" s="644"/>
      <c r="K590" s="644"/>
      <c r="L590" s="644"/>
      <c r="M590" s="645"/>
      <c r="N590" s="568"/>
      <c r="O590" s="642"/>
      <c r="P590" s="296"/>
    </row>
    <row r="591" spans="4:15" ht="13.5">
      <c r="D591" s="609" t="s">
        <v>193</v>
      </c>
      <c r="E591" s="603" t="s">
        <v>197</v>
      </c>
      <c r="F591" s="610"/>
      <c r="G591" s="611"/>
      <c r="H591" s="603" t="s">
        <v>198</v>
      </c>
      <c r="I591" s="604"/>
      <c r="J591" s="604"/>
      <c r="K591" s="604"/>
      <c r="L591" s="604"/>
      <c r="M591" s="604"/>
      <c r="N591" s="604"/>
      <c r="O591" s="605"/>
    </row>
    <row r="592" spans="4:15" ht="33.75" customHeight="1">
      <c r="D592" s="554"/>
      <c r="E592" s="646">
        <f>'学校情報入力シート'!$D$4</f>
        <v>0</v>
      </c>
      <c r="F592" s="647"/>
      <c r="G592" s="648"/>
      <c r="H592" s="649" t="str">
        <f>'学校情報入力シート'!$D$5&amp;"　"&amp;'学校情報入力シート'!$D$6</f>
        <v>　</v>
      </c>
      <c r="I592" s="650"/>
      <c r="J592" s="650"/>
      <c r="K592" s="650"/>
      <c r="L592" s="650"/>
      <c r="M592" s="650"/>
      <c r="N592" s="650"/>
      <c r="O592" s="651"/>
    </row>
    <row r="593" spans="4:15" ht="13.5" customHeight="1">
      <c r="D593" s="553" t="s">
        <v>203</v>
      </c>
      <c r="E593" s="598" t="s">
        <v>209</v>
      </c>
      <c r="F593" s="598"/>
      <c r="G593" s="599"/>
      <c r="H593" s="598" t="s">
        <v>204</v>
      </c>
      <c r="I593" s="599"/>
      <c r="J593" s="599"/>
      <c r="K593" s="599"/>
      <c r="L593" s="599"/>
      <c r="M593" s="598" t="s">
        <v>199</v>
      </c>
      <c r="N593" s="599"/>
      <c r="O593" s="600"/>
    </row>
    <row r="594" spans="4:15" ht="33.75" customHeight="1" thickBot="1">
      <c r="D594" s="593"/>
      <c r="E594" s="652">
        <f>VLOOKUP(B584,'申込入力シート'!$B$47:$T$66,15,FALSE)</f>
        <v>0</v>
      </c>
      <c r="F594" s="652"/>
      <c r="G594" s="653"/>
      <c r="H594" s="654" t="str">
        <f>VLOOKUP(B584,'申込入力シート'!$B$47:$T$66,16,FALSE)&amp;" "&amp;VLOOKUP(B584,'申込入力シート'!$B$47:$T$66,17,FALSE)</f>
        <v> </v>
      </c>
      <c r="I594" s="655"/>
      <c r="J594" s="655"/>
      <c r="K594" s="655"/>
      <c r="L594" s="656"/>
      <c r="M594" s="654" t="str">
        <f>VLOOKUP(B584,'申込入力シート'!$B$47:$T$66,18,FALSE)&amp;" "&amp;VLOOKUP(B584,'申込入力シート'!$B$47:$T$66,19,FALSE)</f>
        <v> </v>
      </c>
      <c r="N594" s="655"/>
      <c r="O594" s="657"/>
    </row>
    <row r="595" spans="4:15" ht="19.5" customHeight="1">
      <c r="D595" s="593"/>
      <c r="E595" s="306" t="s">
        <v>214</v>
      </c>
      <c r="F595" s="302"/>
      <c r="G595" s="162"/>
      <c r="H595" s="299"/>
      <c r="I595" s="163"/>
      <c r="J595" s="163"/>
      <c r="K595" s="163"/>
      <c r="L595" s="163"/>
      <c r="M595" s="299"/>
      <c r="N595" s="163"/>
      <c r="O595" s="76"/>
    </row>
    <row r="596" spans="4:15" ht="18" customHeight="1">
      <c r="D596" s="593"/>
      <c r="E596" s="587" t="s">
        <v>208</v>
      </c>
      <c r="F596" s="308" t="s">
        <v>4</v>
      </c>
      <c r="G596" s="658"/>
      <c r="H596" s="659"/>
      <c r="I596" s="573" t="s">
        <v>206</v>
      </c>
      <c r="J596" s="573"/>
      <c r="K596" s="660"/>
      <c r="L596" s="661"/>
      <c r="M596" s="661"/>
      <c r="N596" s="661"/>
      <c r="O596" s="662"/>
    </row>
    <row r="597" spans="4:15" ht="18" customHeight="1">
      <c r="D597" s="593"/>
      <c r="E597" s="588"/>
      <c r="F597" s="307" t="s">
        <v>6</v>
      </c>
      <c r="G597" s="663"/>
      <c r="H597" s="664"/>
      <c r="I597" s="574" t="s">
        <v>207</v>
      </c>
      <c r="J597" s="574"/>
      <c r="K597" s="665"/>
      <c r="L597" s="666"/>
      <c r="M597" s="666"/>
      <c r="N597" s="666"/>
      <c r="O597" s="390" t="s">
        <v>244</v>
      </c>
    </row>
    <row r="598" spans="4:15" ht="18" customHeight="1">
      <c r="D598" s="593"/>
      <c r="E598" s="587" t="s">
        <v>205</v>
      </c>
      <c r="F598" s="308" t="s">
        <v>4</v>
      </c>
      <c r="G598" s="658"/>
      <c r="H598" s="659"/>
      <c r="I598" s="573" t="s">
        <v>206</v>
      </c>
      <c r="J598" s="573"/>
      <c r="K598" s="660"/>
      <c r="L598" s="661"/>
      <c r="M598" s="661"/>
      <c r="N598" s="661"/>
      <c r="O598" s="662"/>
    </row>
    <row r="599" spans="4:15" ht="18" customHeight="1" thickBot="1">
      <c r="D599" s="594"/>
      <c r="E599" s="589"/>
      <c r="F599" s="309" t="s">
        <v>6</v>
      </c>
      <c r="G599" s="667"/>
      <c r="H599" s="668"/>
      <c r="I599" s="612" t="s">
        <v>207</v>
      </c>
      <c r="J599" s="612"/>
      <c r="K599" s="669"/>
      <c r="L599" s="670"/>
      <c r="M599" s="670"/>
      <c r="N599" s="670"/>
      <c r="O599" s="391" t="s">
        <v>244</v>
      </c>
    </row>
    <row r="600" spans="4:15" ht="19.5" customHeight="1">
      <c r="D600" s="298"/>
      <c r="E600" s="299"/>
      <c r="F600" s="299"/>
      <c r="G600" s="311" t="s">
        <v>286</v>
      </c>
      <c r="H600" s="299"/>
      <c r="I600" s="299"/>
      <c r="J600" s="296"/>
      <c r="K600" s="300"/>
      <c r="L600" s="300"/>
      <c r="M600" s="300"/>
      <c r="N600" s="602" t="s">
        <v>194</v>
      </c>
      <c r="O600" s="602"/>
    </row>
    <row r="601" spans="2:15" ht="21" customHeight="1">
      <c r="B601" s="330">
        <v>18</v>
      </c>
      <c r="D601" s="601" t="s">
        <v>200</v>
      </c>
      <c r="E601" s="602"/>
      <c r="F601" s="602"/>
      <c r="G601" s="602"/>
      <c r="K601" s="289" t="s">
        <v>188</v>
      </c>
      <c r="L601" s="290"/>
      <c r="M601" s="291"/>
      <c r="N601" s="292"/>
      <c r="O601" s="288"/>
    </row>
    <row r="602" spans="2:15" ht="21" customHeight="1">
      <c r="B602" s="324" t="s">
        <v>248</v>
      </c>
      <c r="L602" s="293"/>
      <c r="M602" s="294"/>
      <c r="N602" s="295" t="s">
        <v>189</v>
      </c>
      <c r="O602" s="310" t="s">
        <v>210</v>
      </c>
    </row>
    <row r="603" spans="15:16" ht="6" customHeight="1" thickBot="1">
      <c r="O603" s="291"/>
      <c r="P603" s="296"/>
    </row>
    <row r="604" spans="4:17" ht="22.5">
      <c r="D604" s="328" t="s">
        <v>201</v>
      </c>
      <c r="E604" s="575" t="s">
        <v>190</v>
      </c>
      <c r="F604" s="576"/>
      <c r="G604" s="576"/>
      <c r="H604" s="576"/>
      <c r="I604" s="576"/>
      <c r="J604" s="576"/>
      <c r="K604" s="576"/>
      <c r="L604" s="576"/>
      <c r="M604" s="576"/>
      <c r="N604" s="576"/>
      <c r="O604" s="577"/>
      <c r="P604" s="297"/>
      <c r="Q604" s="297"/>
    </row>
    <row r="605" spans="2:15" ht="33.75" customHeight="1">
      <c r="B605" s="329" t="str">
        <f>IF(H605="()　","データなし","")</f>
        <v>データなし</v>
      </c>
      <c r="D605" s="303" t="s">
        <v>191</v>
      </c>
      <c r="E605" s="627" t="s">
        <v>291</v>
      </c>
      <c r="F605" s="628"/>
      <c r="G605" s="629"/>
      <c r="H605" s="630" t="str">
        <f>"("&amp;VLOOKUP(B601,'申込入力シート'!$B$47:$T$66,6,FALSE)&amp;")　"&amp;VLOOKUP(B601,'申込入力シート'!$B$47:$T$66,7,FALSE)</f>
        <v>()　</v>
      </c>
      <c r="I605" s="630"/>
      <c r="J605" s="630"/>
      <c r="K605" s="630"/>
      <c r="L605" s="630"/>
      <c r="M605" s="630"/>
      <c r="N605" s="630"/>
      <c r="O605" s="631"/>
    </row>
    <row r="606" spans="4:15" ht="15.75" customHeight="1">
      <c r="D606" s="553" t="s">
        <v>202</v>
      </c>
      <c r="E606" s="632">
        <f>VLOOKUP(B601,'申込入力シート'!$B$47:$T$66,2,FALSE)</f>
        <v>0</v>
      </c>
      <c r="F606" s="633"/>
      <c r="G606" s="634"/>
      <c r="H606" s="304" t="s">
        <v>292</v>
      </c>
      <c r="I606" s="638">
        <f>VLOOKUP(B601,'申込入力シート'!$B$47:$T$66,5,FALSE)</f>
        <v>0</v>
      </c>
      <c r="J606" s="639"/>
      <c r="K606" s="639"/>
      <c r="L606" s="639"/>
      <c r="M606" s="640"/>
      <c r="N606" s="567" t="s">
        <v>196</v>
      </c>
      <c r="O606" s="641" t="str">
        <f>VLOOKUP(B601,'申込入力シート'!$B$47:$T$66,4,FALSE)&amp;"年"</f>
        <v>年</v>
      </c>
    </row>
    <row r="607" spans="4:16" ht="37.5" customHeight="1">
      <c r="D607" s="554"/>
      <c r="E607" s="635"/>
      <c r="F607" s="636"/>
      <c r="G607" s="637"/>
      <c r="H607" s="305" t="s">
        <v>9</v>
      </c>
      <c r="I607" s="643">
        <f>VLOOKUP(B601,'申込入力シート'!$B$47:$T$66,3,FALSE)</f>
        <v>0</v>
      </c>
      <c r="J607" s="644"/>
      <c r="K607" s="644"/>
      <c r="L607" s="644"/>
      <c r="M607" s="645"/>
      <c r="N607" s="568"/>
      <c r="O607" s="642"/>
      <c r="P607" s="296"/>
    </row>
    <row r="608" spans="4:15" ht="13.5">
      <c r="D608" s="609" t="s">
        <v>193</v>
      </c>
      <c r="E608" s="603" t="s">
        <v>197</v>
      </c>
      <c r="F608" s="610"/>
      <c r="G608" s="611"/>
      <c r="H608" s="603" t="s">
        <v>198</v>
      </c>
      <c r="I608" s="604"/>
      <c r="J608" s="604"/>
      <c r="K608" s="604"/>
      <c r="L608" s="604"/>
      <c r="M608" s="604"/>
      <c r="N608" s="604"/>
      <c r="O608" s="605"/>
    </row>
    <row r="609" spans="4:15" ht="33.75" customHeight="1">
      <c r="D609" s="554"/>
      <c r="E609" s="646">
        <f>'学校情報入力シート'!$D$4</f>
        <v>0</v>
      </c>
      <c r="F609" s="647"/>
      <c r="G609" s="648"/>
      <c r="H609" s="649" t="str">
        <f>'学校情報入力シート'!$D$5&amp;"　"&amp;'学校情報入力シート'!$D$6</f>
        <v>　</v>
      </c>
      <c r="I609" s="650"/>
      <c r="J609" s="650"/>
      <c r="K609" s="650"/>
      <c r="L609" s="650"/>
      <c r="M609" s="650"/>
      <c r="N609" s="650"/>
      <c r="O609" s="651"/>
    </row>
    <row r="610" spans="4:15" ht="13.5" customHeight="1">
      <c r="D610" s="553" t="s">
        <v>203</v>
      </c>
      <c r="E610" s="598" t="s">
        <v>209</v>
      </c>
      <c r="F610" s="598"/>
      <c r="G610" s="599"/>
      <c r="H610" s="598" t="s">
        <v>204</v>
      </c>
      <c r="I610" s="599"/>
      <c r="J610" s="599"/>
      <c r="K610" s="599"/>
      <c r="L610" s="599"/>
      <c r="M610" s="598" t="s">
        <v>199</v>
      </c>
      <c r="N610" s="599"/>
      <c r="O610" s="600"/>
    </row>
    <row r="611" spans="4:15" ht="33.75" customHeight="1" thickBot="1">
      <c r="D611" s="593"/>
      <c r="E611" s="652">
        <f>VLOOKUP(B601,'申込入力シート'!$B$47:$T$66,8,FALSE)</f>
        <v>0</v>
      </c>
      <c r="F611" s="652"/>
      <c r="G611" s="653"/>
      <c r="H611" s="654" t="str">
        <f>VLOOKUP(B601,'申込入力シート'!$B$47:$T$66,9,FALSE)&amp;" "&amp;VLOOKUP(B601,'申込入力シート'!$B$47:$T$66,10,FALSE)</f>
        <v> </v>
      </c>
      <c r="I611" s="655"/>
      <c r="J611" s="655"/>
      <c r="K611" s="655"/>
      <c r="L611" s="656"/>
      <c r="M611" s="654" t="str">
        <f>VLOOKUP(B601,'申込入力シート'!$B$47:$T$66,11,FALSE)&amp;" "&amp;VLOOKUP(B601,'申込入力シート'!$B$47:$T$66,12,FALSE)</f>
        <v> </v>
      </c>
      <c r="N611" s="655"/>
      <c r="O611" s="657"/>
    </row>
    <row r="612" spans="4:15" ht="19.5" customHeight="1">
      <c r="D612" s="593"/>
      <c r="E612" s="306" t="s">
        <v>214</v>
      </c>
      <c r="F612" s="302"/>
      <c r="G612" s="162"/>
      <c r="H612" s="299"/>
      <c r="I612" s="163"/>
      <c r="J612" s="163"/>
      <c r="K612" s="163"/>
      <c r="L612" s="163"/>
      <c r="M612" s="299"/>
      <c r="N612" s="163"/>
      <c r="O612" s="76"/>
    </row>
    <row r="613" spans="4:15" ht="18" customHeight="1">
      <c r="D613" s="593"/>
      <c r="E613" s="587" t="s">
        <v>208</v>
      </c>
      <c r="F613" s="308" t="s">
        <v>4</v>
      </c>
      <c r="G613" s="658"/>
      <c r="H613" s="659"/>
      <c r="I613" s="573" t="s">
        <v>206</v>
      </c>
      <c r="J613" s="573"/>
      <c r="K613" s="660"/>
      <c r="L613" s="661"/>
      <c r="M613" s="661"/>
      <c r="N613" s="661"/>
      <c r="O613" s="662"/>
    </row>
    <row r="614" spans="4:15" ht="18" customHeight="1">
      <c r="D614" s="593"/>
      <c r="E614" s="588"/>
      <c r="F614" s="307" t="s">
        <v>245</v>
      </c>
      <c r="G614" s="663"/>
      <c r="H614" s="664"/>
      <c r="I614" s="574" t="s">
        <v>207</v>
      </c>
      <c r="J614" s="574"/>
      <c r="K614" s="665"/>
      <c r="L614" s="666"/>
      <c r="M614" s="666"/>
      <c r="N614" s="666"/>
      <c r="O614" s="390" t="s">
        <v>244</v>
      </c>
    </row>
    <row r="615" spans="4:15" ht="18" customHeight="1">
      <c r="D615" s="593"/>
      <c r="E615" s="587" t="s">
        <v>205</v>
      </c>
      <c r="F615" s="308" t="s">
        <v>4</v>
      </c>
      <c r="G615" s="658"/>
      <c r="H615" s="659"/>
      <c r="I615" s="573" t="s">
        <v>206</v>
      </c>
      <c r="J615" s="573"/>
      <c r="K615" s="660"/>
      <c r="L615" s="661"/>
      <c r="M615" s="661"/>
      <c r="N615" s="661"/>
      <c r="O615" s="662"/>
    </row>
    <row r="616" spans="4:15" ht="18" customHeight="1" thickBot="1">
      <c r="D616" s="594"/>
      <c r="E616" s="589"/>
      <c r="F616" s="309" t="s">
        <v>245</v>
      </c>
      <c r="G616" s="667"/>
      <c r="H616" s="668"/>
      <c r="I616" s="612" t="s">
        <v>207</v>
      </c>
      <c r="J616" s="612"/>
      <c r="K616" s="669"/>
      <c r="L616" s="670"/>
      <c r="M616" s="670"/>
      <c r="N616" s="670"/>
      <c r="O616" s="391" t="s">
        <v>244</v>
      </c>
    </row>
    <row r="617" spans="4:15" ht="19.5" customHeight="1">
      <c r="D617" s="298"/>
      <c r="E617" s="299"/>
      <c r="F617" s="299"/>
      <c r="G617" s="311" t="s">
        <v>268</v>
      </c>
      <c r="H617" s="299"/>
      <c r="I617" s="299"/>
      <c r="J617" s="296"/>
      <c r="K617" s="300"/>
      <c r="L617" s="300"/>
      <c r="M617" s="300"/>
      <c r="N617" s="602" t="s">
        <v>194</v>
      </c>
      <c r="O617" s="602"/>
    </row>
    <row r="618" spans="4:15" ht="104.25" customHeight="1">
      <c r="D618" s="298"/>
      <c r="E618" s="299"/>
      <c r="F618" s="299"/>
      <c r="G618" s="299"/>
      <c r="H618" s="299"/>
      <c r="I618" s="299"/>
      <c r="J618" s="296"/>
      <c r="K618" s="300"/>
      <c r="L618" s="300"/>
      <c r="M618" s="300"/>
      <c r="N618" s="299"/>
      <c r="O618" s="299"/>
    </row>
    <row r="619" spans="2:15" ht="21" customHeight="1">
      <c r="B619" s="330">
        <v>18</v>
      </c>
      <c r="D619" s="601" t="s">
        <v>200</v>
      </c>
      <c r="E619" s="602"/>
      <c r="F619" s="602"/>
      <c r="G619" s="602"/>
      <c r="K619" s="289" t="s">
        <v>188</v>
      </c>
      <c r="L619" s="290"/>
      <c r="M619" s="291"/>
      <c r="N619" s="292"/>
      <c r="O619" s="288"/>
    </row>
    <row r="620" spans="2:15" ht="21" customHeight="1">
      <c r="B620" s="324" t="s">
        <v>246</v>
      </c>
      <c r="L620" s="293"/>
      <c r="M620" s="294"/>
      <c r="N620" s="295" t="s">
        <v>189</v>
      </c>
      <c r="O620" s="310" t="s">
        <v>210</v>
      </c>
    </row>
    <row r="621" spans="15:16" ht="6" customHeight="1" thickBot="1">
      <c r="O621" s="291"/>
      <c r="P621" s="296"/>
    </row>
    <row r="622" spans="4:17" ht="22.5">
      <c r="D622" s="328" t="s">
        <v>201</v>
      </c>
      <c r="E622" s="575" t="s">
        <v>190</v>
      </c>
      <c r="F622" s="576"/>
      <c r="G622" s="576"/>
      <c r="H622" s="576"/>
      <c r="I622" s="576"/>
      <c r="J622" s="576"/>
      <c r="K622" s="576"/>
      <c r="L622" s="576"/>
      <c r="M622" s="576"/>
      <c r="N622" s="576"/>
      <c r="O622" s="577"/>
      <c r="P622" s="297"/>
      <c r="Q622" s="297"/>
    </row>
    <row r="623" spans="2:15" ht="33.75" customHeight="1">
      <c r="B623" s="329" t="str">
        <f>IF(H623="()　","データなし","")</f>
        <v>データなし</v>
      </c>
      <c r="D623" s="303" t="s">
        <v>191</v>
      </c>
      <c r="E623" s="627" t="s">
        <v>291</v>
      </c>
      <c r="F623" s="628"/>
      <c r="G623" s="629"/>
      <c r="H623" s="630" t="str">
        <f>"("&amp;VLOOKUP(B619,'申込入力シート'!$B$47:$T$66,13,FALSE)&amp;")　"&amp;VLOOKUP(B619,'申込入力シート'!$B$47:$T$66,14,FALSE)</f>
        <v>()　</v>
      </c>
      <c r="I623" s="630"/>
      <c r="J623" s="630"/>
      <c r="K623" s="630"/>
      <c r="L623" s="630"/>
      <c r="M623" s="630"/>
      <c r="N623" s="630"/>
      <c r="O623" s="631"/>
    </row>
    <row r="624" spans="4:15" ht="15.75" customHeight="1">
      <c r="D624" s="553" t="s">
        <v>202</v>
      </c>
      <c r="E624" s="632">
        <f>VLOOKUP(B619,'申込入力シート'!$B$47:$T$66,2,FALSE)</f>
        <v>0</v>
      </c>
      <c r="F624" s="633"/>
      <c r="G624" s="634"/>
      <c r="H624" s="304" t="s">
        <v>292</v>
      </c>
      <c r="I624" s="638">
        <f>VLOOKUP(B619,'申込入力シート'!$B$47:$T$66,5,FALSE)</f>
        <v>0</v>
      </c>
      <c r="J624" s="639"/>
      <c r="K624" s="639"/>
      <c r="L624" s="639"/>
      <c r="M624" s="640"/>
      <c r="N624" s="567" t="s">
        <v>196</v>
      </c>
      <c r="O624" s="641" t="str">
        <f>VLOOKUP(B619,'申込入力シート'!$B$47:$T$66,4,FALSE)&amp;"年"</f>
        <v>年</v>
      </c>
    </row>
    <row r="625" spans="4:16" ht="37.5" customHeight="1">
      <c r="D625" s="554"/>
      <c r="E625" s="635"/>
      <c r="F625" s="636"/>
      <c r="G625" s="637"/>
      <c r="H625" s="305" t="s">
        <v>9</v>
      </c>
      <c r="I625" s="643">
        <f>VLOOKUP(B619,'申込入力シート'!$B$47:$T$66,3,FALSE)</f>
        <v>0</v>
      </c>
      <c r="J625" s="644"/>
      <c r="K625" s="644"/>
      <c r="L625" s="644"/>
      <c r="M625" s="645"/>
      <c r="N625" s="568"/>
      <c r="O625" s="642"/>
      <c r="P625" s="296"/>
    </row>
    <row r="626" spans="4:15" ht="13.5">
      <c r="D626" s="609" t="s">
        <v>193</v>
      </c>
      <c r="E626" s="603" t="s">
        <v>197</v>
      </c>
      <c r="F626" s="610"/>
      <c r="G626" s="611"/>
      <c r="H626" s="603" t="s">
        <v>198</v>
      </c>
      <c r="I626" s="604"/>
      <c r="J626" s="604"/>
      <c r="K626" s="604"/>
      <c r="L626" s="604"/>
      <c r="M626" s="604"/>
      <c r="N626" s="604"/>
      <c r="O626" s="605"/>
    </row>
    <row r="627" spans="4:15" ht="33.75" customHeight="1">
      <c r="D627" s="554"/>
      <c r="E627" s="646">
        <f>'学校情報入力シート'!$D$4</f>
        <v>0</v>
      </c>
      <c r="F627" s="647"/>
      <c r="G627" s="648"/>
      <c r="H627" s="649" t="str">
        <f>'学校情報入力シート'!$D$5&amp;"　"&amp;'学校情報入力シート'!$D$6</f>
        <v>　</v>
      </c>
      <c r="I627" s="650"/>
      <c r="J627" s="650"/>
      <c r="K627" s="650"/>
      <c r="L627" s="650"/>
      <c r="M627" s="650"/>
      <c r="N627" s="650"/>
      <c r="O627" s="651"/>
    </row>
    <row r="628" spans="4:15" ht="13.5" customHeight="1">
      <c r="D628" s="553" t="s">
        <v>203</v>
      </c>
      <c r="E628" s="598" t="s">
        <v>209</v>
      </c>
      <c r="F628" s="598"/>
      <c r="G628" s="599"/>
      <c r="H628" s="598" t="s">
        <v>204</v>
      </c>
      <c r="I628" s="599"/>
      <c r="J628" s="599"/>
      <c r="K628" s="599"/>
      <c r="L628" s="599"/>
      <c r="M628" s="598" t="s">
        <v>199</v>
      </c>
      <c r="N628" s="599"/>
      <c r="O628" s="600"/>
    </row>
    <row r="629" spans="4:15" ht="33.75" customHeight="1" thickBot="1">
      <c r="D629" s="593"/>
      <c r="E629" s="652">
        <f>VLOOKUP(B619,'申込入力シート'!$B$47:$T$66,15,FALSE)</f>
        <v>0</v>
      </c>
      <c r="F629" s="652"/>
      <c r="G629" s="653"/>
      <c r="H629" s="654" t="str">
        <f>VLOOKUP(B619,'申込入力シート'!$B$47:$T$66,16,FALSE)&amp;" "&amp;VLOOKUP(B619,'申込入力シート'!$B$47:$T$66,17,FALSE)</f>
        <v> </v>
      </c>
      <c r="I629" s="655"/>
      <c r="J629" s="655"/>
      <c r="K629" s="655"/>
      <c r="L629" s="656"/>
      <c r="M629" s="654" t="str">
        <f>VLOOKUP(B619,'申込入力シート'!$B$47:$T$66,18,FALSE)&amp;" "&amp;VLOOKUP(B619,'申込入力シート'!$B$47:$T$66,19,FALSE)</f>
        <v> </v>
      </c>
      <c r="N629" s="655"/>
      <c r="O629" s="657"/>
    </row>
    <row r="630" spans="4:15" ht="19.5" customHeight="1">
      <c r="D630" s="593"/>
      <c r="E630" s="306" t="s">
        <v>214</v>
      </c>
      <c r="F630" s="302"/>
      <c r="G630" s="162"/>
      <c r="H630" s="299"/>
      <c r="I630" s="163"/>
      <c r="J630" s="163"/>
      <c r="K630" s="163"/>
      <c r="L630" s="163"/>
      <c r="M630" s="299"/>
      <c r="N630" s="163"/>
      <c r="O630" s="76"/>
    </row>
    <row r="631" spans="4:15" ht="18" customHeight="1">
      <c r="D631" s="593"/>
      <c r="E631" s="587" t="s">
        <v>208</v>
      </c>
      <c r="F631" s="308" t="s">
        <v>4</v>
      </c>
      <c r="G631" s="658"/>
      <c r="H631" s="659"/>
      <c r="I631" s="573" t="s">
        <v>206</v>
      </c>
      <c r="J631" s="573"/>
      <c r="K631" s="660"/>
      <c r="L631" s="661"/>
      <c r="M631" s="661"/>
      <c r="N631" s="661"/>
      <c r="O631" s="662"/>
    </row>
    <row r="632" spans="4:15" ht="18" customHeight="1">
      <c r="D632" s="593"/>
      <c r="E632" s="588"/>
      <c r="F632" s="307" t="s">
        <v>6</v>
      </c>
      <c r="G632" s="663"/>
      <c r="H632" s="664"/>
      <c r="I632" s="574" t="s">
        <v>207</v>
      </c>
      <c r="J632" s="574"/>
      <c r="K632" s="665"/>
      <c r="L632" s="666"/>
      <c r="M632" s="666"/>
      <c r="N632" s="666"/>
      <c r="O632" s="390" t="s">
        <v>244</v>
      </c>
    </row>
    <row r="633" spans="4:15" ht="18" customHeight="1">
      <c r="D633" s="593"/>
      <c r="E633" s="587" t="s">
        <v>205</v>
      </c>
      <c r="F633" s="308" t="s">
        <v>4</v>
      </c>
      <c r="G633" s="658"/>
      <c r="H633" s="659"/>
      <c r="I633" s="573" t="s">
        <v>206</v>
      </c>
      <c r="J633" s="573"/>
      <c r="K633" s="660"/>
      <c r="L633" s="661"/>
      <c r="M633" s="661"/>
      <c r="N633" s="661"/>
      <c r="O633" s="662"/>
    </row>
    <row r="634" spans="4:15" ht="18" customHeight="1" thickBot="1">
      <c r="D634" s="594"/>
      <c r="E634" s="589"/>
      <c r="F634" s="309" t="s">
        <v>6</v>
      </c>
      <c r="G634" s="667"/>
      <c r="H634" s="668"/>
      <c r="I634" s="612" t="s">
        <v>207</v>
      </c>
      <c r="J634" s="612"/>
      <c r="K634" s="669"/>
      <c r="L634" s="670"/>
      <c r="M634" s="670"/>
      <c r="N634" s="670"/>
      <c r="O634" s="391" t="s">
        <v>244</v>
      </c>
    </row>
    <row r="635" spans="4:15" ht="19.5" customHeight="1">
      <c r="D635" s="298"/>
      <c r="E635" s="299"/>
      <c r="F635" s="299"/>
      <c r="G635" s="311" t="s">
        <v>287</v>
      </c>
      <c r="H635" s="299"/>
      <c r="I635" s="299"/>
      <c r="J635" s="296"/>
      <c r="K635" s="300"/>
      <c r="L635" s="300"/>
      <c r="M635" s="300"/>
      <c r="N635" s="602" t="s">
        <v>194</v>
      </c>
      <c r="O635" s="602"/>
    </row>
    <row r="636" spans="2:15" ht="21" customHeight="1">
      <c r="B636" s="330">
        <v>19</v>
      </c>
      <c r="D636" s="601" t="s">
        <v>200</v>
      </c>
      <c r="E636" s="602"/>
      <c r="F636" s="602"/>
      <c r="G636" s="602"/>
      <c r="K636" s="289" t="s">
        <v>188</v>
      </c>
      <c r="L636" s="290"/>
      <c r="M636" s="291"/>
      <c r="N636" s="292"/>
      <c r="O636" s="288"/>
    </row>
    <row r="637" spans="2:15" ht="21" customHeight="1">
      <c r="B637" s="324" t="s">
        <v>248</v>
      </c>
      <c r="L637" s="293"/>
      <c r="M637" s="294"/>
      <c r="N637" s="295" t="s">
        <v>189</v>
      </c>
      <c r="O637" s="310" t="s">
        <v>210</v>
      </c>
    </row>
    <row r="638" spans="15:16" ht="6" customHeight="1" thickBot="1">
      <c r="O638" s="291"/>
      <c r="P638" s="296"/>
    </row>
    <row r="639" spans="4:17" ht="22.5">
      <c r="D639" s="328" t="s">
        <v>201</v>
      </c>
      <c r="E639" s="575" t="s">
        <v>190</v>
      </c>
      <c r="F639" s="576"/>
      <c r="G639" s="576"/>
      <c r="H639" s="576"/>
      <c r="I639" s="576"/>
      <c r="J639" s="576"/>
      <c r="K639" s="576"/>
      <c r="L639" s="576"/>
      <c r="M639" s="576"/>
      <c r="N639" s="576"/>
      <c r="O639" s="577"/>
      <c r="P639" s="297"/>
      <c r="Q639" s="297"/>
    </row>
    <row r="640" spans="2:15" ht="33.75" customHeight="1">
      <c r="B640" s="329" t="str">
        <f>IF(H640="()　","データなし","")</f>
        <v>データなし</v>
      </c>
      <c r="D640" s="303" t="s">
        <v>191</v>
      </c>
      <c r="E640" s="627" t="s">
        <v>291</v>
      </c>
      <c r="F640" s="628"/>
      <c r="G640" s="629"/>
      <c r="H640" s="630" t="str">
        <f>"("&amp;VLOOKUP(B636,'申込入力シート'!$B$47:$T$66,6,FALSE)&amp;")　"&amp;VLOOKUP(B636,'申込入力シート'!$B$47:$T$66,7,FALSE)</f>
        <v>()　</v>
      </c>
      <c r="I640" s="630"/>
      <c r="J640" s="630"/>
      <c r="K640" s="630"/>
      <c r="L640" s="630"/>
      <c r="M640" s="630"/>
      <c r="N640" s="630"/>
      <c r="O640" s="631"/>
    </row>
    <row r="641" spans="4:15" ht="15.75" customHeight="1">
      <c r="D641" s="553" t="s">
        <v>202</v>
      </c>
      <c r="E641" s="632">
        <f>VLOOKUP(B636,'申込入力シート'!$B$47:$T$66,2,FALSE)</f>
        <v>0</v>
      </c>
      <c r="F641" s="633"/>
      <c r="G641" s="634"/>
      <c r="H641" s="304" t="s">
        <v>292</v>
      </c>
      <c r="I641" s="638">
        <f>VLOOKUP(B636,'申込入力シート'!$B$47:$T$66,5,FALSE)</f>
        <v>0</v>
      </c>
      <c r="J641" s="639"/>
      <c r="K641" s="639"/>
      <c r="L641" s="639"/>
      <c r="M641" s="640"/>
      <c r="N641" s="567" t="s">
        <v>196</v>
      </c>
      <c r="O641" s="641" t="str">
        <f>VLOOKUP(B636,'申込入力シート'!$B$47:$T$66,4,FALSE)&amp;"年"</f>
        <v>年</v>
      </c>
    </row>
    <row r="642" spans="4:16" ht="37.5" customHeight="1">
      <c r="D642" s="554"/>
      <c r="E642" s="635"/>
      <c r="F642" s="636"/>
      <c r="G642" s="637"/>
      <c r="H642" s="305" t="s">
        <v>9</v>
      </c>
      <c r="I642" s="643">
        <f>VLOOKUP(B636,'申込入力シート'!$B$47:$T$66,3,FALSE)</f>
        <v>0</v>
      </c>
      <c r="J642" s="644"/>
      <c r="K642" s="644"/>
      <c r="L642" s="644"/>
      <c r="M642" s="645"/>
      <c r="N642" s="568"/>
      <c r="O642" s="642"/>
      <c r="P642" s="296"/>
    </row>
    <row r="643" spans="4:15" ht="13.5">
      <c r="D643" s="609" t="s">
        <v>193</v>
      </c>
      <c r="E643" s="603" t="s">
        <v>197</v>
      </c>
      <c r="F643" s="610"/>
      <c r="G643" s="611"/>
      <c r="H643" s="603" t="s">
        <v>198</v>
      </c>
      <c r="I643" s="604"/>
      <c r="J643" s="604"/>
      <c r="K643" s="604"/>
      <c r="L643" s="604"/>
      <c r="M643" s="604"/>
      <c r="N643" s="604"/>
      <c r="O643" s="605"/>
    </row>
    <row r="644" spans="4:15" ht="33.75" customHeight="1">
      <c r="D644" s="554"/>
      <c r="E644" s="646">
        <f>'学校情報入力シート'!$D$4</f>
        <v>0</v>
      </c>
      <c r="F644" s="647"/>
      <c r="G644" s="648"/>
      <c r="H644" s="649" t="str">
        <f>'学校情報入力シート'!$D$5&amp;"　"&amp;'学校情報入力シート'!$D$6</f>
        <v>　</v>
      </c>
      <c r="I644" s="650"/>
      <c r="J644" s="650"/>
      <c r="K644" s="650"/>
      <c r="L644" s="650"/>
      <c r="M644" s="650"/>
      <c r="N644" s="650"/>
      <c r="O644" s="651"/>
    </row>
    <row r="645" spans="4:15" ht="13.5" customHeight="1">
      <c r="D645" s="553" t="s">
        <v>203</v>
      </c>
      <c r="E645" s="598" t="s">
        <v>209</v>
      </c>
      <c r="F645" s="598"/>
      <c r="G645" s="599"/>
      <c r="H645" s="598" t="s">
        <v>204</v>
      </c>
      <c r="I645" s="599"/>
      <c r="J645" s="599"/>
      <c r="K645" s="599"/>
      <c r="L645" s="599"/>
      <c r="M645" s="598" t="s">
        <v>199</v>
      </c>
      <c r="N645" s="599"/>
      <c r="O645" s="600"/>
    </row>
    <row r="646" spans="4:15" ht="33.75" customHeight="1" thickBot="1">
      <c r="D646" s="593"/>
      <c r="E646" s="652">
        <f>VLOOKUP(B636,'申込入力シート'!$B$47:$T$66,8,FALSE)</f>
        <v>0</v>
      </c>
      <c r="F646" s="652"/>
      <c r="G646" s="653"/>
      <c r="H646" s="654" t="str">
        <f>VLOOKUP(B636,'申込入力シート'!$B$47:$T$66,9,FALSE)&amp;" "&amp;VLOOKUP(B636,'申込入力シート'!$B$47:$T$66,10,FALSE)</f>
        <v> </v>
      </c>
      <c r="I646" s="655"/>
      <c r="J646" s="655"/>
      <c r="K646" s="655"/>
      <c r="L646" s="656"/>
      <c r="M646" s="654" t="str">
        <f>VLOOKUP(B636,'申込入力シート'!$B$47:$T$66,11,FALSE)&amp;" "&amp;VLOOKUP(B636,'申込入力シート'!$B$47:$T$66,12,FALSE)</f>
        <v> </v>
      </c>
      <c r="N646" s="655"/>
      <c r="O646" s="657"/>
    </row>
    <row r="647" spans="4:15" ht="19.5" customHeight="1">
      <c r="D647" s="593"/>
      <c r="E647" s="306" t="s">
        <v>214</v>
      </c>
      <c r="F647" s="302"/>
      <c r="G647" s="162"/>
      <c r="H647" s="299"/>
      <c r="I647" s="163"/>
      <c r="J647" s="163"/>
      <c r="K647" s="163"/>
      <c r="L647" s="163"/>
      <c r="M647" s="299"/>
      <c r="N647" s="163"/>
      <c r="O647" s="76"/>
    </row>
    <row r="648" spans="4:15" ht="18" customHeight="1">
      <c r="D648" s="593"/>
      <c r="E648" s="587" t="s">
        <v>208</v>
      </c>
      <c r="F648" s="308" t="s">
        <v>4</v>
      </c>
      <c r="G648" s="658"/>
      <c r="H648" s="659"/>
      <c r="I648" s="573" t="s">
        <v>206</v>
      </c>
      <c r="J648" s="573"/>
      <c r="K648" s="660"/>
      <c r="L648" s="661"/>
      <c r="M648" s="661"/>
      <c r="N648" s="661"/>
      <c r="O648" s="662"/>
    </row>
    <row r="649" spans="4:15" ht="18" customHeight="1">
      <c r="D649" s="593"/>
      <c r="E649" s="588"/>
      <c r="F649" s="307" t="s">
        <v>245</v>
      </c>
      <c r="G649" s="663"/>
      <c r="H649" s="664"/>
      <c r="I649" s="574" t="s">
        <v>207</v>
      </c>
      <c r="J649" s="574"/>
      <c r="K649" s="665"/>
      <c r="L649" s="666"/>
      <c r="M649" s="666"/>
      <c r="N649" s="666"/>
      <c r="O649" s="390" t="s">
        <v>244</v>
      </c>
    </row>
    <row r="650" spans="4:15" ht="18" customHeight="1">
      <c r="D650" s="593"/>
      <c r="E650" s="587" t="s">
        <v>205</v>
      </c>
      <c r="F650" s="308" t="s">
        <v>4</v>
      </c>
      <c r="G650" s="658"/>
      <c r="H650" s="659"/>
      <c r="I650" s="573" t="s">
        <v>206</v>
      </c>
      <c r="J650" s="573"/>
      <c r="K650" s="660"/>
      <c r="L650" s="661"/>
      <c r="M650" s="661"/>
      <c r="N650" s="661"/>
      <c r="O650" s="662"/>
    </row>
    <row r="651" spans="4:15" ht="18" customHeight="1" thickBot="1">
      <c r="D651" s="594"/>
      <c r="E651" s="589"/>
      <c r="F651" s="309" t="s">
        <v>245</v>
      </c>
      <c r="G651" s="667"/>
      <c r="H651" s="668"/>
      <c r="I651" s="612" t="s">
        <v>207</v>
      </c>
      <c r="J651" s="612"/>
      <c r="K651" s="669"/>
      <c r="L651" s="670"/>
      <c r="M651" s="670"/>
      <c r="N651" s="670"/>
      <c r="O651" s="391" t="s">
        <v>244</v>
      </c>
    </row>
    <row r="652" spans="4:15" ht="19.5" customHeight="1">
      <c r="D652" s="298"/>
      <c r="E652" s="299"/>
      <c r="F652" s="299"/>
      <c r="G652" s="311" t="s">
        <v>269</v>
      </c>
      <c r="H652" s="299"/>
      <c r="I652" s="299"/>
      <c r="J652" s="296"/>
      <c r="K652" s="300"/>
      <c r="L652" s="300"/>
      <c r="M652" s="300"/>
      <c r="N652" s="602" t="s">
        <v>194</v>
      </c>
      <c r="O652" s="602"/>
    </row>
    <row r="653" spans="4:15" ht="104.25" customHeight="1">
      <c r="D653" s="298"/>
      <c r="E653" s="299"/>
      <c r="F653" s="299"/>
      <c r="G653" s="299"/>
      <c r="H653" s="299"/>
      <c r="I653" s="299"/>
      <c r="J653" s="296"/>
      <c r="K653" s="300"/>
      <c r="L653" s="300"/>
      <c r="M653" s="300"/>
      <c r="N653" s="299"/>
      <c r="O653" s="299"/>
    </row>
    <row r="654" spans="2:15" ht="21" customHeight="1">
      <c r="B654" s="330">
        <v>19</v>
      </c>
      <c r="D654" s="601" t="s">
        <v>200</v>
      </c>
      <c r="E654" s="602"/>
      <c r="F654" s="602"/>
      <c r="G654" s="602"/>
      <c r="K654" s="289" t="s">
        <v>188</v>
      </c>
      <c r="L654" s="290"/>
      <c r="M654" s="291"/>
      <c r="N654" s="292"/>
      <c r="O654" s="288"/>
    </row>
    <row r="655" spans="2:15" ht="21" customHeight="1">
      <c r="B655" s="324" t="s">
        <v>246</v>
      </c>
      <c r="L655" s="293"/>
      <c r="M655" s="294"/>
      <c r="N655" s="295" t="s">
        <v>189</v>
      </c>
      <c r="O655" s="310" t="s">
        <v>210</v>
      </c>
    </row>
    <row r="656" spans="15:16" ht="6" customHeight="1" thickBot="1">
      <c r="O656" s="291"/>
      <c r="P656" s="296"/>
    </row>
    <row r="657" spans="4:17" ht="22.5">
      <c r="D657" s="328" t="s">
        <v>201</v>
      </c>
      <c r="E657" s="575" t="s">
        <v>190</v>
      </c>
      <c r="F657" s="576"/>
      <c r="G657" s="576"/>
      <c r="H657" s="576"/>
      <c r="I657" s="576"/>
      <c r="J657" s="576"/>
      <c r="K657" s="576"/>
      <c r="L657" s="576"/>
      <c r="M657" s="576"/>
      <c r="N657" s="576"/>
      <c r="O657" s="577"/>
      <c r="P657" s="297"/>
      <c r="Q657" s="297"/>
    </row>
    <row r="658" spans="2:15" ht="33.75" customHeight="1">
      <c r="B658" s="329" t="str">
        <f>IF(H658="()　","データなし","")</f>
        <v>データなし</v>
      </c>
      <c r="D658" s="303" t="s">
        <v>191</v>
      </c>
      <c r="E658" s="627" t="s">
        <v>291</v>
      </c>
      <c r="F658" s="628"/>
      <c r="G658" s="629"/>
      <c r="H658" s="630" t="str">
        <f>"("&amp;VLOOKUP(B654,'申込入力シート'!$B$47:$T$66,13,FALSE)&amp;")　"&amp;VLOOKUP(B654,'申込入力シート'!$B$47:$T$66,14,FALSE)</f>
        <v>()　</v>
      </c>
      <c r="I658" s="630"/>
      <c r="J658" s="630"/>
      <c r="K658" s="630"/>
      <c r="L658" s="630"/>
      <c r="M658" s="630"/>
      <c r="N658" s="630"/>
      <c r="O658" s="631"/>
    </row>
    <row r="659" spans="4:15" ht="15.75" customHeight="1">
      <c r="D659" s="553" t="s">
        <v>202</v>
      </c>
      <c r="E659" s="632">
        <f>VLOOKUP(B654,'申込入力シート'!$B$47:$T$66,2,FALSE)</f>
        <v>0</v>
      </c>
      <c r="F659" s="633"/>
      <c r="G659" s="634"/>
      <c r="H659" s="304" t="s">
        <v>292</v>
      </c>
      <c r="I659" s="638">
        <f>VLOOKUP(B654,'申込入力シート'!$B$47:$T$66,5,FALSE)</f>
        <v>0</v>
      </c>
      <c r="J659" s="639"/>
      <c r="K659" s="639"/>
      <c r="L659" s="639"/>
      <c r="M659" s="640"/>
      <c r="N659" s="567" t="s">
        <v>196</v>
      </c>
      <c r="O659" s="641" t="str">
        <f>VLOOKUP(B654,'申込入力シート'!$B$47:$T$66,4,FALSE)&amp;"年"</f>
        <v>年</v>
      </c>
    </row>
    <row r="660" spans="4:16" ht="37.5" customHeight="1">
      <c r="D660" s="554"/>
      <c r="E660" s="635"/>
      <c r="F660" s="636"/>
      <c r="G660" s="637"/>
      <c r="H660" s="305" t="s">
        <v>9</v>
      </c>
      <c r="I660" s="643">
        <f>VLOOKUP(B654,'申込入力シート'!$B$47:$T$66,3,FALSE)</f>
        <v>0</v>
      </c>
      <c r="J660" s="644"/>
      <c r="K660" s="644"/>
      <c r="L660" s="644"/>
      <c r="M660" s="645"/>
      <c r="N660" s="568"/>
      <c r="O660" s="642"/>
      <c r="P660" s="296"/>
    </row>
    <row r="661" spans="4:15" ht="13.5">
      <c r="D661" s="609" t="s">
        <v>193</v>
      </c>
      <c r="E661" s="603" t="s">
        <v>197</v>
      </c>
      <c r="F661" s="610"/>
      <c r="G661" s="611"/>
      <c r="H661" s="603" t="s">
        <v>198</v>
      </c>
      <c r="I661" s="604"/>
      <c r="J661" s="604"/>
      <c r="K661" s="604"/>
      <c r="L661" s="604"/>
      <c r="M661" s="604"/>
      <c r="N661" s="604"/>
      <c r="O661" s="605"/>
    </row>
    <row r="662" spans="4:15" ht="33.75" customHeight="1">
      <c r="D662" s="554"/>
      <c r="E662" s="646">
        <f>'学校情報入力シート'!$D$4</f>
        <v>0</v>
      </c>
      <c r="F662" s="647"/>
      <c r="G662" s="648"/>
      <c r="H662" s="649" t="str">
        <f>'学校情報入力シート'!$D$5&amp;"　"&amp;'学校情報入力シート'!$D$6</f>
        <v>　</v>
      </c>
      <c r="I662" s="650"/>
      <c r="J662" s="650"/>
      <c r="K662" s="650"/>
      <c r="L662" s="650"/>
      <c r="M662" s="650"/>
      <c r="N662" s="650"/>
      <c r="O662" s="651"/>
    </row>
    <row r="663" spans="4:15" ht="13.5" customHeight="1">
      <c r="D663" s="553" t="s">
        <v>203</v>
      </c>
      <c r="E663" s="598" t="s">
        <v>209</v>
      </c>
      <c r="F663" s="598"/>
      <c r="G663" s="599"/>
      <c r="H663" s="598" t="s">
        <v>204</v>
      </c>
      <c r="I663" s="599"/>
      <c r="J663" s="599"/>
      <c r="K663" s="599"/>
      <c r="L663" s="599"/>
      <c r="M663" s="598" t="s">
        <v>199</v>
      </c>
      <c r="N663" s="599"/>
      <c r="O663" s="600"/>
    </row>
    <row r="664" spans="4:15" ht="33.75" customHeight="1" thickBot="1">
      <c r="D664" s="593"/>
      <c r="E664" s="652">
        <f>VLOOKUP(B654,'申込入力シート'!$B$47:$T$66,15,FALSE)</f>
        <v>0</v>
      </c>
      <c r="F664" s="652"/>
      <c r="G664" s="653"/>
      <c r="H664" s="654" t="str">
        <f>VLOOKUP(B654,'申込入力シート'!$B$47:$T$66,16,FALSE)&amp;" "&amp;VLOOKUP(B654,'申込入力シート'!$B$47:$T$66,17,FALSE)</f>
        <v> </v>
      </c>
      <c r="I664" s="655"/>
      <c r="J664" s="655"/>
      <c r="K664" s="655"/>
      <c r="L664" s="656"/>
      <c r="M664" s="654" t="str">
        <f>VLOOKUP(B654,'申込入力シート'!$B$47:$T$66,18,FALSE)&amp;" "&amp;VLOOKUP(B654,'申込入力シート'!$B$47:$T$66,19,FALSE)</f>
        <v> </v>
      </c>
      <c r="N664" s="655"/>
      <c r="O664" s="657"/>
    </row>
    <row r="665" spans="4:15" ht="19.5" customHeight="1">
      <c r="D665" s="593"/>
      <c r="E665" s="306" t="s">
        <v>214</v>
      </c>
      <c r="F665" s="302"/>
      <c r="G665" s="162"/>
      <c r="H665" s="299"/>
      <c r="I665" s="163"/>
      <c r="J665" s="163"/>
      <c r="K665" s="163"/>
      <c r="L665" s="163"/>
      <c r="M665" s="299"/>
      <c r="N665" s="163"/>
      <c r="O665" s="76"/>
    </row>
    <row r="666" spans="4:15" ht="18" customHeight="1">
      <c r="D666" s="593"/>
      <c r="E666" s="587" t="s">
        <v>208</v>
      </c>
      <c r="F666" s="308" t="s">
        <v>4</v>
      </c>
      <c r="G666" s="658"/>
      <c r="H666" s="659"/>
      <c r="I666" s="573" t="s">
        <v>206</v>
      </c>
      <c r="J666" s="573"/>
      <c r="K666" s="660"/>
      <c r="L666" s="661"/>
      <c r="M666" s="661"/>
      <c r="N666" s="661"/>
      <c r="O666" s="662"/>
    </row>
    <row r="667" spans="4:15" ht="18" customHeight="1">
      <c r="D667" s="593"/>
      <c r="E667" s="588"/>
      <c r="F667" s="307" t="s">
        <v>6</v>
      </c>
      <c r="G667" s="663"/>
      <c r="H667" s="664"/>
      <c r="I667" s="574" t="s">
        <v>207</v>
      </c>
      <c r="J667" s="574"/>
      <c r="K667" s="665"/>
      <c r="L667" s="666"/>
      <c r="M667" s="666"/>
      <c r="N667" s="666"/>
      <c r="O667" s="390" t="s">
        <v>244</v>
      </c>
    </row>
    <row r="668" spans="4:15" ht="18" customHeight="1">
      <c r="D668" s="593"/>
      <c r="E668" s="587" t="s">
        <v>205</v>
      </c>
      <c r="F668" s="308" t="s">
        <v>4</v>
      </c>
      <c r="G668" s="658"/>
      <c r="H668" s="659"/>
      <c r="I668" s="573" t="s">
        <v>206</v>
      </c>
      <c r="J668" s="573"/>
      <c r="K668" s="660"/>
      <c r="L668" s="661"/>
      <c r="M668" s="661"/>
      <c r="N668" s="661"/>
      <c r="O668" s="662"/>
    </row>
    <row r="669" spans="4:15" ht="18" customHeight="1" thickBot="1">
      <c r="D669" s="594"/>
      <c r="E669" s="589"/>
      <c r="F669" s="309" t="s">
        <v>6</v>
      </c>
      <c r="G669" s="667"/>
      <c r="H669" s="668"/>
      <c r="I669" s="612" t="s">
        <v>207</v>
      </c>
      <c r="J669" s="612"/>
      <c r="K669" s="669"/>
      <c r="L669" s="670"/>
      <c r="M669" s="670"/>
      <c r="N669" s="670"/>
      <c r="O669" s="391" t="s">
        <v>244</v>
      </c>
    </row>
    <row r="670" spans="4:15" ht="19.5" customHeight="1">
      <c r="D670" s="298"/>
      <c r="E670" s="299"/>
      <c r="F670" s="299"/>
      <c r="G670" s="311" t="s">
        <v>288</v>
      </c>
      <c r="H670" s="299"/>
      <c r="I670" s="299"/>
      <c r="J670" s="296"/>
      <c r="K670" s="300"/>
      <c r="L670" s="300"/>
      <c r="M670" s="300"/>
      <c r="N670" s="602" t="s">
        <v>194</v>
      </c>
      <c r="O670" s="602"/>
    </row>
    <row r="671" spans="2:15" ht="21" customHeight="1">
      <c r="B671" s="330">
        <v>20</v>
      </c>
      <c r="D671" s="601" t="s">
        <v>200</v>
      </c>
      <c r="E671" s="602"/>
      <c r="F671" s="602"/>
      <c r="G671" s="602"/>
      <c r="K671" s="289" t="s">
        <v>188</v>
      </c>
      <c r="L671" s="290"/>
      <c r="M671" s="291"/>
      <c r="N671" s="292"/>
      <c r="O671" s="288"/>
    </row>
    <row r="672" spans="2:15" ht="21" customHeight="1">
      <c r="B672" s="324" t="s">
        <v>248</v>
      </c>
      <c r="L672" s="293"/>
      <c r="M672" s="294"/>
      <c r="N672" s="295" t="s">
        <v>189</v>
      </c>
      <c r="O672" s="310" t="s">
        <v>210</v>
      </c>
    </row>
    <row r="673" spans="15:16" ht="6" customHeight="1" thickBot="1">
      <c r="O673" s="291"/>
      <c r="P673" s="296"/>
    </row>
    <row r="674" spans="4:17" ht="22.5">
      <c r="D674" s="328" t="s">
        <v>201</v>
      </c>
      <c r="E674" s="575" t="s">
        <v>190</v>
      </c>
      <c r="F674" s="576"/>
      <c r="G674" s="576"/>
      <c r="H674" s="576"/>
      <c r="I674" s="576"/>
      <c r="J674" s="576"/>
      <c r="K674" s="576"/>
      <c r="L674" s="576"/>
      <c r="M674" s="576"/>
      <c r="N674" s="576"/>
      <c r="O674" s="577"/>
      <c r="P674" s="297"/>
      <c r="Q674" s="297"/>
    </row>
    <row r="675" spans="2:15" ht="33.75" customHeight="1">
      <c r="B675" s="329" t="str">
        <f>IF(H675="()　","データなし","")</f>
        <v>データなし</v>
      </c>
      <c r="D675" s="303" t="s">
        <v>191</v>
      </c>
      <c r="E675" s="627" t="s">
        <v>291</v>
      </c>
      <c r="F675" s="628"/>
      <c r="G675" s="629"/>
      <c r="H675" s="630" t="str">
        <f>"("&amp;VLOOKUP(B671,'申込入力シート'!$B$47:$T$66,6,FALSE)&amp;")　"&amp;VLOOKUP(B671,'申込入力シート'!$B$47:$T$66,7,FALSE)</f>
        <v>()　</v>
      </c>
      <c r="I675" s="630"/>
      <c r="J675" s="630"/>
      <c r="K675" s="630"/>
      <c r="L675" s="630"/>
      <c r="M675" s="630"/>
      <c r="N675" s="630"/>
      <c r="O675" s="631"/>
    </row>
    <row r="676" spans="4:15" ht="15.75" customHeight="1">
      <c r="D676" s="553" t="s">
        <v>202</v>
      </c>
      <c r="E676" s="632">
        <f>VLOOKUP(B671,'申込入力シート'!$B$47:$T$66,2,FALSE)</f>
        <v>0</v>
      </c>
      <c r="F676" s="633"/>
      <c r="G676" s="634"/>
      <c r="H676" s="304" t="s">
        <v>292</v>
      </c>
      <c r="I676" s="638">
        <f>VLOOKUP(B671,'申込入力シート'!$B$47:$T$66,5,FALSE)</f>
        <v>0</v>
      </c>
      <c r="J676" s="639"/>
      <c r="K676" s="639"/>
      <c r="L676" s="639"/>
      <c r="M676" s="640"/>
      <c r="N676" s="567" t="s">
        <v>196</v>
      </c>
      <c r="O676" s="641" t="str">
        <f>VLOOKUP(B671,'申込入力シート'!$B$47:$T$66,4,FALSE)&amp;"年"</f>
        <v>年</v>
      </c>
    </row>
    <row r="677" spans="4:16" ht="37.5" customHeight="1">
      <c r="D677" s="554"/>
      <c r="E677" s="635"/>
      <c r="F677" s="636"/>
      <c r="G677" s="637"/>
      <c r="H677" s="305" t="s">
        <v>9</v>
      </c>
      <c r="I677" s="643">
        <f>VLOOKUP(B671,'申込入力シート'!$B$47:$T$66,3,FALSE)</f>
        <v>0</v>
      </c>
      <c r="J677" s="644"/>
      <c r="K677" s="644"/>
      <c r="L677" s="644"/>
      <c r="M677" s="645"/>
      <c r="N677" s="568"/>
      <c r="O677" s="642"/>
      <c r="P677" s="296"/>
    </row>
    <row r="678" spans="4:15" ht="13.5">
      <c r="D678" s="609" t="s">
        <v>193</v>
      </c>
      <c r="E678" s="603" t="s">
        <v>197</v>
      </c>
      <c r="F678" s="610"/>
      <c r="G678" s="611"/>
      <c r="H678" s="603" t="s">
        <v>198</v>
      </c>
      <c r="I678" s="604"/>
      <c r="J678" s="604"/>
      <c r="K678" s="604"/>
      <c r="L678" s="604"/>
      <c r="M678" s="604"/>
      <c r="N678" s="604"/>
      <c r="O678" s="605"/>
    </row>
    <row r="679" spans="4:15" ht="33.75" customHeight="1">
      <c r="D679" s="554"/>
      <c r="E679" s="646">
        <f>'学校情報入力シート'!$D$4</f>
        <v>0</v>
      </c>
      <c r="F679" s="647"/>
      <c r="G679" s="648"/>
      <c r="H679" s="649" t="str">
        <f>'学校情報入力シート'!$D$5&amp;"　"&amp;'学校情報入力シート'!$D$6</f>
        <v>　</v>
      </c>
      <c r="I679" s="650"/>
      <c r="J679" s="650"/>
      <c r="K679" s="650"/>
      <c r="L679" s="650"/>
      <c r="M679" s="650"/>
      <c r="N679" s="650"/>
      <c r="O679" s="651"/>
    </row>
    <row r="680" spans="4:15" ht="13.5" customHeight="1">
      <c r="D680" s="553" t="s">
        <v>203</v>
      </c>
      <c r="E680" s="598" t="s">
        <v>209</v>
      </c>
      <c r="F680" s="598"/>
      <c r="G680" s="599"/>
      <c r="H680" s="598" t="s">
        <v>204</v>
      </c>
      <c r="I680" s="599"/>
      <c r="J680" s="599"/>
      <c r="K680" s="599"/>
      <c r="L680" s="599"/>
      <c r="M680" s="598" t="s">
        <v>199</v>
      </c>
      <c r="N680" s="599"/>
      <c r="O680" s="600"/>
    </row>
    <row r="681" spans="4:15" ht="33.75" customHeight="1" thickBot="1">
      <c r="D681" s="593"/>
      <c r="E681" s="652">
        <f>VLOOKUP(B671,'申込入力シート'!$B$47:$T$66,8,FALSE)</f>
        <v>0</v>
      </c>
      <c r="F681" s="652"/>
      <c r="G681" s="653"/>
      <c r="H681" s="654" t="str">
        <f>VLOOKUP(B671,'申込入力シート'!$B$47:$T$66,9,FALSE)&amp;" "&amp;VLOOKUP(B671,'申込入力シート'!$B$47:$T$66,10,FALSE)</f>
        <v> </v>
      </c>
      <c r="I681" s="655"/>
      <c r="J681" s="655"/>
      <c r="K681" s="655"/>
      <c r="L681" s="656"/>
      <c r="M681" s="654" t="str">
        <f>VLOOKUP(B671,'申込入力シート'!$B$47:$T$66,11,FALSE)&amp;" "&amp;VLOOKUP(B671,'申込入力シート'!$B$47:$T$66,12,FALSE)</f>
        <v> </v>
      </c>
      <c r="N681" s="655"/>
      <c r="O681" s="657"/>
    </row>
    <row r="682" spans="4:15" ht="19.5" customHeight="1">
      <c r="D682" s="593"/>
      <c r="E682" s="306" t="s">
        <v>214</v>
      </c>
      <c r="F682" s="302"/>
      <c r="G682" s="162"/>
      <c r="H682" s="299"/>
      <c r="I682" s="163"/>
      <c r="J682" s="163"/>
      <c r="K682" s="163"/>
      <c r="L682" s="163"/>
      <c r="M682" s="299"/>
      <c r="N682" s="163"/>
      <c r="O682" s="76"/>
    </row>
    <row r="683" spans="4:15" ht="18" customHeight="1">
      <c r="D683" s="593"/>
      <c r="E683" s="587" t="s">
        <v>208</v>
      </c>
      <c r="F683" s="308" t="s">
        <v>4</v>
      </c>
      <c r="G683" s="658"/>
      <c r="H683" s="659"/>
      <c r="I683" s="573" t="s">
        <v>206</v>
      </c>
      <c r="J683" s="573"/>
      <c r="K683" s="660"/>
      <c r="L683" s="661"/>
      <c r="M683" s="661"/>
      <c r="N683" s="661"/>
      <c r="O683" s="662"/>
    </row>
    <row r="684" spans="4:15" ht="18" customHeight="1">
      <c r="D684" s="593"/>
      <c r="E684" s="588"/>
      <c r="F684" s="307" t="s">
        <v>245</v>
      </c>
      <c r="G684" s="663"/>
      <c r="H684" s="664"/>
      <c r="I684" s="574" t="s">
        <v>207</v>
      </c>
      <c r="J684" s="574"/>
      <c r="K684" s="665"/>
      <c r="L684" s="666"/>
      <c r="M684" s="666"/>
      <c r="N684" s="666"/>
      <c r="O684" s="390" t="s">
        <v>244</v>
      </c>
    </row>
    <row r="685" spans="4:15" ht="18" customHeight="1">
      <c r="D685" s="593"/>
      <c r="E685" s="587" t="s">
        <v>205</v>
      </c>
      <c r="F685" s="308" t="s">
        <v>4</v>
      </c>
      <c r="G685" s="658"/>
      <c r="H685" s="659"/>
      <c r="I685" s="573" t="s">
        <v>206</v>
      </c>
      <c r="J685" s="573"/>
      <c r="K685" s="660"/>
      <c r="L685" s="661"/>
      <c r="M685" s="661"/>
      <c r="N685" s="661"/>
      <c r="O685" s="662"/>
    </row>
    <row r="686" spans="4:15" ht="18" customHeight="1" thickBot="1">
      <c r="D686" s="594"/>
      <c r="E686" s="589"/>
      <c r="F686" s="309" t="s">
        <v>245</v>
      </c>
      <c r="G686" s="667"/>
      <c r="H686" s="668"/>
      <c r="I686" s="612" t="s">
        <v>207</v>
      </c>
      <c r="J686" s="612"/>
      <c r="K686" s="669"/>
      <c r="L686" s="670"/>
      <c r="M686" s="670"/>
      <c r="N686" s="670"/>
      <c r="O686" s="391" t="s">
        <v>244</v>
      </c>
    </row>
    <row r="687" spans="4:15" ht="19.5" customHeight="1">
      <c r="D687" s="298"/>
      <c r="E687" s="299"/>
      <c r="F687" s="299"/>
      <c r="G687" s="311" t="s">
        <v>270</v>
      </c>
      <c r="H687" s="299"/>
      <c r="I687" s="299"/>
      <c r="J687" s="296"/>
      <c r="K687" s="300"/>
      <c r="L687" s="300"/>
      <c r="M687" s="300"/>
      <c r="N687" s="602" t="s">
        <v>194</v>
      </c>
      <c r="O687" s="602"/>
    </row>
    <row r="688" spans="4:15" ht="104.25" customHeight="1">
      <c r="D688" s="298"/>
      <c r="E688" s="299"/>
      <c r="F688" s="299"/>
      <c r="G688" s="299"/>
      <c r="H688" s="299"/>
      <c r="I688" s="299"/>
      <c r="J688" s="296"/>
      <c r="K688" s="300"/>
      <c r="L688" s="300"/>
      <c r="M688" s="300"/>
      <c r="N688" s="299"/>
      <c r="O688" s="299"/>
    </row>
    <row r="689" spans="2:15" ht="21" customHeight="1">
      <c r="B689" s="330">
        <v>20</v>
      </c>
      <c r="D689" s="601" t="s">
        <v>200</v>
      </c>
      <c r="E689" s="602"/>
      <c r="F689" s="602"/>
      <c r="G689" s="602"/>
      <c r="K689" s="289" t="s">
        <v>188</v>
      </c>
      <c r="L689" s="290"/>
      <c r="M689" s="291"/>
      <c r="N689" s="292"/>
      <c r="O689" s="288"/>
    </row>
    <row r="690" spans="2:15" ht="21" customHeight="1">
      <c r="B690" s="324" t="s">
        <v>246</v>
      </c>
      <c r="L690" s="293"/>
      <c r="M690" s="294"/>
      <c r="N690" s="295" t="s">
        <v>189</v>
      </c>
      <c r="O690" s="310" t="s">
        <v>210</v>
      </c>
    </row>
    <row r="691" spans="15:16" ht="6" customHeight="1" thickBot="1">
      <c r="O691" s="291"/>
      <c r="P691" s="296"/>
    </row>
    <row r="692" spans="4:17" ht="22.5">
      <c r="D692" s="328" t="s">
        <v>201</v>
      </c>
      <c r="E692" s="575" t="s">
        <v>190</v>
      </c>
      <c r="F692" s="576"/>
      <c r="G692" s="576"/>
      <c r="H692" s="576"/>
      <c r="I692" s="576"/>
      <c r="J692" s="576"/>
      <c r="K692" s="576"/>
      <c r="L692" s="576"/>
      <c r="M692" s="576"/>
      <c r="N692" s="576"/>
      <c r="O692" s="577"/>
      <c r="P692" s="297"/>
      <c r="Q692" s="297"/>
    </row>
    <row r="693" spans="2:15" ht="33.75" customHeight="1">
      <c r="B693" s="329" t="str">
        <f>IF(H693="()　","データなし","")</f>
        <v>データなし</v>
      </c>
      <c r="D693" s="303" t="s">
        <v>191</v>
      </c>
      <c r="E693" s="627" t="s">
        <v>291</v>
      </c>
      <c r="F693" s="628"/>
      <c r="G693" s="629"/>
      <c r="H693" s="630" t="str">
        <f>"("&amp;VLOOKUP(B689,'申込入力シート'!$B$47:$T$66,13,FALSE)&amp;")　"&amp;VLOOKUP(B689,'申込入力シート'!$B$47:$T$66,14,FALSE)</f>
        <v>()　</v>
      </c>
      <c r="I693" s="630"/>
      <c r="J693" s="630"/>
      <c r="K693" s="630"/>
      <c r="L693" s="630"/>
      <c r="M693" s="630"/>
      <c r="N693" s="630"/>
      <c r="O693" s="631"/>
    </row>
    <row r="694" spans="4:15" ht="15.75" customHeight="1">
      <c r="D694" s="553" t="s">
        <v>202</v>
      </c>
      <c r="E694" s="632">
        <f>VLOOKUP(B689,'申込入力シート'!$B$47:$T$66,2,FALSE)</f>
        <v>0</v>
      </c>
      <c r="F694" s="633"/>
      <c r="G694" s="634"/>
      <c r="H694" s="304" t="s">
        <v>292</v>
      </c>
      <c r="I694" s="638">
        <f>VLOOKUP(B689,'申込入力シート'!$B$47:$T$66,5,FALSE)</f>
        <v>0</v>
      </c>
      <c r="J694" s="639"/>
      <c r="K694" s="639"/>
      <c r="L694" s="639"/>
      <c r="M694" s="640"/>
      <c r="N694" s="567" t="s">
        <v>196</v>
      </c>
      <c r="O694" s="641" t="str">
        <f>VLOOKUP(B689,'申込入力シート'!$B$47:$T$66,4,FALSE)&amp;"年"</f>
        <v>年</v>
      </c>
    </row>
    <row r="695" spans="4:16" ht="37.5" customHeight="1">
      <c r="D695" s="554"/>
      <c r="E695" s="635"/>
      <c r="F695" s="636"/>
      <c r="G695" s="637"/>
      <c r="H695" s="305" t="s">
        <v>9</v>
      </c>
      <c r="I695" s="643">
        <f>VLOOKUP(B689,'申込入力シート'!$B$47:$T$66,3,FALSE)</f>
        <v>0</v>
      </c>
      <c r="J695" s="644"/>
      <c r="K695" s="644"/>
      <c r="L695" s="644"/>
      <c r="M695" s="645"/>
      <c r="N695" s="568"/>
      <c r="O695" s="642"/>
      <c r="P695" s="296"/>
    </row>
    <row r="696" spans="4:15" ht="13.5">
      <c r="D696" s="609" t="s">
        <v>193</v>
      </c>
      <c r="E696" s="603" t="s">
        <v>197</v>
      </c>
      <c r="F696" s="610"/>
      <c r="G696" s="611"/>
      <c r="H696" s="603" t="s">
        <v>198</v>
      </c>
      <c r="I696" s="604"/>
      <c r="J696" s="604"/>
      <c r="K696" s="604"/>
      <c r="L696" s="604"/>
      <c r="M696" s="604"/>
      <c r="N696" s="604"/>
      <c r="O696" s="605"/>
    </row>
    <row r="697" spans="4:15" ht="33.75" customHeight="1">
      <c r="D697" s="554"/>
      <c r="E697" s="646">
        <f>'学校情報入力シート'!$D$4</f>
        <v>0</v>
      </c>
      <c r="F697" s="647"/>
      <c r="G697" s="648"/>
      <c r="H697" s="649" t="str">
        <f>'学校情報入力シート'!$D$5&amp;"　"&amp;'学校情報入力シート'!$D$6</f>
        <v>　</v>
      </c>
      <c r="I697" s="650"/>
      <c r="J697" s="650"/>
      <c r="K697" s="650"/>
      <c r="L697" s="650"/>
      <c r="M697" s="650"/>
      <c r="N697" s="650"/>
      <c r="O697" s="651"/>
    </row>
    <row r="698" spans="4:15" ht="13.5" customHeight="1">
      <c r="D698" s="553" t="s">
        <v>203</v>
      </c>
      <c r="E698" s="598" t="s">
        <v>209</v>
      </c>
      <c r="F698" s="598"/>
      <c r="G698" s="599"/>
      <c r="H698" s="598" t="s">
        <v>204</v>
      </c>
      <c r="I698" s="599"/>
      <c r="J698" s="599"/>
      <c r="K698" s="599"/>
      <c r="L698" s="599"/>
      <c r="M698" s="598" t="s">
        <v>199</v>
      </c>
      <c r="N698" s="599"/>
      <c r="O698" s="600"/>
    </row>
    <row r="699" spans="4:15" ht="33.75" customHeight="1" thickBot="1">
      <c r="D699" s="593"/>
      <c r="E699" s="652">
        <f>VLOOKUP(B689,'申込入力シート'!$B$47:$T$66,15,FALSE)</f>
        <v>0</v>
      </c>
      <c r="F699" s="652"/>
      <c r="G699" s="653"/>
      <c r="H699" s="654" t="str">
        <f>VLOOKUP(B689,'申込入力シート'!$B$47:$T$66,16,FALSE)&amp;" "&amp;VLOOKUP(B689,'申込入力シート'!$B$47:$T$66,17,FALSE)</f>
        <v> </v>
      </c>
      <c r="I699" s="655"/>
      <c r="J699" s="655"/>
      <c r="K699" s="655"/>
      <c r="L699" s="656"/>
      <c r="M699" s="654" t="str">
        <f>VLOOKUP(B689,'申込入力シート'!$B$47:$T$66,18,FALSE)&amp;" "&amp;VLOOKUP(B689,'申込入力シート'!$B$47:$T$66,19,FALSE)</f>
        <v> </v>
      </c>
      <c r="N699" s="655"/>
      <c r="O699" s="657"/>
    </row>
    <row r="700" spans="4:15" ht="19.5" customHeight="1">
      <c r="D700" s="593"/>
      <c r="E700" s="306" t="s">
        <v>214</v>
      </c>
      <c r="F700" s="302"/>
      <c r="G700" s="162"/>
      <c r="H700" s="299"/>
      <c r="I700" s="163"/>
      <c r="J700" s="163"/>
      <c r="K700" s="163"/>
      <c r="L700" s="163"/>
      <c r="M700" s="299"/>
      <c r="N700" s="163"/>
      <c r="O700" s="76"/>
    </row>
    <row r="701" spans="4:15" ht="18" customHeight="1">
      <c r="D701" s="593"/>
      <c r="E701" s="587" t="s">
        <v>208</v>
      </c>
      <c r="F701" s="308" t="s">
        <v>4</v>
      </c>
      <c r="G701" s="658"/>
      <c r="H701" s="659"/>
      <c r="I701" s="573" t="s">
        <v>206</v>
      </c>
      <c r="J701" s="573"/>
      <c r="K701" s="660"/>
      <c r="L701" s="661"/>
      <c r="M701" s="661"/>
      <c r="N701" s="661"/>
      <c r="O701" s="662"/>
    </row>
    <row r="702" spans="4:15" ht="18" customHeight="1">
      <c r="D702" s="593"/>
      <c r="E702" s="588"/>
      <c r="F702" s="307" t="s">
        <v>6</v>
      </c>
      <c r="G702" s="663"/>
      <c r="H702" s="664"/>
      <c r="I702" s="574" t="s">
        <v>207</v>
      </c>
      <c r="J702" s="574"/>
      <c r="K702" s="665"/>
      <c r="L702" s="666"/>
      <c r="M702" s="666"/>
      <c r="N702" s="666"/>
      <c r="O702" s="390" t="s">
        <v>244</v>
      </c>
    </row>
    <row r="703" spans="4:15" ht="18" customHeight="1">
      <c r="D703" s="593"/>
      <c r="E703" s="587" t="s">
        <v>205</v>
      </c>
      <c r="F703" s="308" t="s">
        <v>4</v>
      </c>
      <c r="G703" s="658"/>
      <c r="H703" s="659"/>
      <c r="I703" s="573" t="s">
        <v>206</v>
      </c>
      <c r="J703" s="573"/>
      <c r="K703" s="660"/>
      <c r="L703" s="661"/>
      <c r="M703" s="661"/>
      <c r="N703" s="661"/>
      <c r="O703" s="662"/>
    </row>
    <row r="704" spans="4:15" ht="18" customHeight="1" thickBot="1">
      <c r="D704" s="594"/>
      <c r="E704" s="589"/>
      <c r="F704" s="309" t="s">
        <v>6</v>
      </c>
      <c r="G704" s="667"/>
      <c r="H704" s="668"/>
      <c r="I704" s="612" t="s">
        <v>207</v>
      </c>
      <c r="J704" s="612"/>
      <c r="K704" s="669"/>
      <c r="L704" s="670"/>
      <c r="M704" s="670"/>
      <c r="N704" s="670"/>
      <c r="O704" s="391" t="s">
        <v>244</v>
      </c>
    </row>
    <row r="705" spans="4:15" ht="19.5" customHeight="1">
      <c r="D705" s="298"/>
      <c r="E705" s="299"/>
      <c r="F705" s="299"/>
      <c r="G705" s="311" t="s">
        <v>271</v>
      </c>
      <c r="H705" s="299"/>
      <c r="I705" s="299"/>
      <c r="J705" s="296"/>
      <c r="K705" s="300"/>
      <c r="L705" s="300"/>
      <c r="M705" s="300"/>
      <c r="N705" s="602" t="s">
        <v>194</v>
      </c>
      <c r="O705" s="602"/>
    </row>
    <row r="706" ht="13.5"/>
    <row r="707" ht="13.5"/>
    <row r="708" ht="13.5"/>
    <row r="709" ht="13.5"/>
    <row r="710" ht="13.5"/>
  </sheetData>
  <sheetProtection sheet="1"/>
  <mergeCells count="1482">
    <mergeCell ref="N705:O705"/>
    <mergeCell ref="K701:O701"/>
    <mergeCell ref="G702:H702"/>
    <mergeCell ref="I702:J702"/>
    <mergeCell ref="K702:N702"/>
    <mergeCell ref="E703:E704"/>
    <mergeCell ref="G703:H703"/>
    <mergeCell ref="I703:J703"/>
    <mergeCell ref="K703:O703"/>
    <mergeCell ref="G704:H704"/>
    <mergeCell ref="I704:J704"/>
    <mergeCell ref="K704:N704"/>
    <mergeCell ref="D698:D704"/>
    <mergeCell ref="E698:G698"/>
    <mergeCell ref="H698:L698"/>
    <mergeCell ref="M698:O698"/>
    <mergeCell ref="E699:G699"/>
    <mergeCell ref="H699:L699"/>
    <mergeCell ref="M699:O699"/>
    <mergeCell ref="E701:E702"/>
    <mergeCell ref="G701:H701"/>
    <mergeCell ref="I701:J701"/>
    <mergeCell ref="I695:M695"/>
    <mergeCell ref="D696:D697"/>
    <mergeCell ref="E696:G696"/>
    <mergeCell ref="H696:O696"/>
    <mergeCell ref="E697:G697"/>
    <mergeCell ref="H697:O697"/>
    <mergeCell ref="N687:O687"/>
    <mergeCell ref="D689:G689"/>
    <mergeCell ref="E692:O692"/>
    <mergeCell ref="E693:G693"/>
    <mergeCell ref="H693:O693"/>
    <mergeCell ref="D694:D695"/>
    <mergeCell ref="E694:G695"/>
    <mergeCell ref="I694:M694"/>
    <mergeCell ref="N694:N695"/>
    <mergeCell ref="O694:O695"/>
    <mergeCell ref="E685:E686"/>
    <mergeCell ref="G685:H685"/>
    <mergeCell ref="I685:J685"/>
    <mergeCell ref="K685:O685"/>
    <mergeCell ref="G686:H686"/>
    <mergeCell ref="I686:J686"/>
    <mergeCell ref="K686:N686"/>
    <mergeCell ref="H681:L681"/>
    <mergeCell ref="M681:O681"/>
    <mergeCell ref="E683:E684"/>
    <mergeCell ref="G683:H683"/>
    <mergeCell ref="I683:J683"/>
    <mergeCell ref="K683:O683"/>
    <mergeCell ref="G684:H684"/>
    <mergeCell ref="I684:J684"/>
    <mergeCell ref="K684:N684"/>
    <mergeCell ref="D678:D679"/>
    <mergeCell ref="E678:G678"/>
    <mergeCell ref="H678:O678"/>
    <mergeCell ref="E679:G679"/>
    <mergeCell ref="H679:O679"/>
    <mergeCell ref="D680:D686"/>
    <mergeCell ref="E680:G680"/>
    <mergeCell ref="H680:L680"/>
    <mergeCell ref="M680:O680"/>
    <mergeCell ref="E681:G681"/>
    <mergeCell ref="D676:D677"/>
    <mergeCell ref="E676:G677"/>
    <mergeCell ref="I676:M676"/>
    <mergeCell ref="N676:N677"/>
    <mergeCell ref="O676:O677"/>
    <mergeCell ref="I677:M677"/>
    <mergeCell ref="N670:O670"/>
    <mergeCell ref="D671:G671"/>
    <mergeCell ref="E674:O674"/>
    <mergeCell ref="E675:G675"/>
    <mergeCell ref="H675:O675"/>
    <mergeCell ref="D663:D669"/>
    <mergeCell ref="E663:G663"/>
    <mergeCell ref="H663:L663"/>
    <mergeCell ref="M663:O663"/>
    <mergeCell ref="E668:E669"/>
    <mergeCell ref="G668:H668"/>
    <mergeCell ref="I668:J668"/>
    <mergeCell ref="K668:O668"/>
    <mergeCell ref="G669:H669"/>
    <mergeCell ref="I669:J669"/>
    <mergeCell ref="K669:N669"/>
    <mergeCell ref="E664:G664"/>
    <mergeCell ref="H664:L664"/>
    <mergeCell ref="M664:O664"/>
    <mergeCell ref="E666:E667"/>
    <mergeCell ref="G666:H666"/>
    <mergeCell ref="I666:J666"/>
    <mergeCell ref="K666:O666"/>
    <mergeCell ref="G667:H667"/>
    <mergeCell ref="I667:J667"/>
    <mergeCell ref="K667:N667"/>
    <mergeCell ref="I660:M660"/>
    <mergeCell ref="D661:D662"/>
    <mergeCell ref="E661:G661"/>
    <mergeCell ref="H661:O661"/>
    <mergeCell ref="E662:G662"/>
    <mergeCell ref="H662:O662"/>
    <mergeCell ref="N652:O652"/>
    <mergeCell ref="D654:G654"/>
    <mergeCell ref="E657:O657"/>
    <mergeCell ref="E658:G658"/>
    <mergeCell ref="H658:O658"/>
    <mergeCell ref="D659:D660"/>
    <mergeCell ref="E659:G660"/>
    <mergeCell ref="I659:M659"/>
    <mergeCell ref="N659:N660"/>
    <mergeCell ref="O659:O660"/>
    <mergeCell ref="E650:E651"/>
    <mergeCell ref="G650:H650"/>
    <mergeCell ref="I650:J650"/>
    <mergeCell ref="K650:O650"/>
    <mergeCell ref="G651:H651"/>
    <mergeCell ref="I651:J651"/>
    <mergeCell ref="K651:N651"/>
    <mergeCell ref="H646:L646"/>
    <mergeCell ref="M646:O646"/>
    <mergeCell ref="E648:E649"/>
    <mergeCell ref="G648:H648"/>
    <mergeCell ref="I648:J648"/>
    <mergeCell ref="K648:O648"/>
    <mergeCell ref="G649:H649"/>
    <mergeCell ref="I649:J649"/>
    <mergeCell ref="K649:N649"/>
    <mergeCell ref="D643:D644"/>
    <mergeCell ref="E643:G643"/>
    <mergeCell ref="H643:O643"/>
    <mergeCell ref="E644:G644"/>
    <mergeCell ref="H644:O644"/>
    <mergeCell ref="D645:D651"/>
    <mergeCell ref="E645:G645"/>
    <mergeCell ref="H645:L645"/>
    <mergeCell ref="M645:O645"/>
    <mergeCell ref="E646:G646"/>
    <mergeCell ref="D641:D642"/>
    <mergeCell ref="E641:G642"/>
    <mergeCell ref="I641:M641"/>
    <mergeCell ref="N641:N642"/>
    <mergeCell ref="O641:O642"/>
    <mergeCell ref="I642:M642"/>
    <mergeCell ref="N635:O635"/>
    <mergeCell ref="D636:G636"/>
    <mergeCell ref="E639:O639"/>
    <mergeCell ref="E640:G640"/>
    <mergeCell ref="H640:O640"/>
    <mergeCell ref="D628:D634"/>
    <mergeCell ref="E628:G628"/>
    <mergeCell ref="H628:L628"/>
    <mergeCell ref="M628:O628"/>
    <mergeCell ref="E633:E634"/>
    <mergeCell ref="G633:H633"/>
    <mergeCell ref="I633:J633"/>
    <mergeCell ref="K633:O633"/>
    <mergeCell ref="G634:H634"/>
    <mergeCell ref="I634:J634"/>
    <mergeCell ref="K634:N634"/>
    <mergeCell ref="E629:G629"/>
    <mergeCell ref="H629:L629"/>
    <mergeCell ref="M629:O629"/>
    <mergeCell ref="E631:E632"/>
    <mergeCell ref="G631:H631"/>
    <mergeCell ref="I631:J631"/>
    <mergeCell ref="K631:O631"/>
    <mergeCell ref="G632:H632"/>
    <mergeCell ref="I632:J632"/>
    <mergeCell ref="K632:N632"/>
    <mergeCell ref="I625:M625"/>
    <mergeCell ref="D626:D627"/>
    <mergeCell ref="E626:G626"/>
    <mergeCell ref="H626:O626"/>
    <mergeCell ref="E627:G627"/>
    <mergeCell ref="H627:O627"/>
    <mergeCell ref="N617:O617"/>
    <mergeCell ref="D619:G619"/>
    <mergeCell ref="E622:O622"/>
    <mergeCell ref="E623:G623"/>
    <mergeCell ref="H623:O623"/>
    <mergeCell ref="D624:D625"/>
    <mergeCell ref="E624:G625"/>
    <mergeCell ref="I624:M624"/>
    <mergeCell ref="N624:N625"/>
    <mergeCell ref="O624:O625"/>
    <mergeCell ref="E615:E616"/>
    <mergeCell ref="G615:H615"/>
    <mergeCell ref="I615:J615"/>
    <mergeCell ref="K615:O615"/>
    <mergeCell ref="G616:H616"/>
    <mergeCell ref="I616:J616"/>
    <mergeCell ref="K616:N616"/>
    <mergeCell ref="H611:L611"/>
    <mergeCell ref="M611:O611"/>
    <mergeCell ref="E613:E614"/>
    <mergeCell ref="G613:H613"/>
    <mergeCell ref="I613:J613"/>
    <mergeCell ref="K613:O613"/>
    <mergeCell ref="G614:H614"/>
    <mergeCell ref="I614:J614"/>
    <mergeCell ref="K614:N614"/>
    <mergeCell ref="D608:D609"/>
    <mergeCell ref="E608:G608"/>
    <mergeCell ref="H608:O608"/>
    <mergeCell ref="E609:G609"/>
    <mergeCell ref="H609:O609"/>
    <mergeCell ref="D610:D616"/>
    <mergeCell ref="E610:G610"/>
    <mergeCell ref="H610:L610"/>
    <mergeCell ref="M610:O610"/>
    <mergeCell ref="E611:G611"/>
    <mergeCell ref="D606:D607"/>
    <mergeCell ref="E606:G607"/>
    <mergeCell ref="I606:M606"/>
    <mergeCell ref="N606:N607"/>
    <mergeCell ref="O606:O607"/>
    <mergeCell ref="I607:M607"/>
    <mergeCell ref="N600:O600"/>
    <mergeCell ref="D601:G601"/>
    <mergeCell ref="E604:O604"/>
    <mergeCell ref="E605:G605"/>
    <mergeCell ref="H605:O605"/>
    <mergeCell ref="D593:D599"/>
    <mergeCell ref="E593:G593"/>
    <mergeCell ref="H593:L593"/>
    <mergeCell ref="M593:O593"/>
    <mergeCell ref="E598:E599"/>
    <mergeCell ref="G598:H598"/>
    <mergeCell ref="I598:J598"/>
    <mergeCell ref="K598:O598"/>
    <mergeCell ref="G599:H599"/>
    <mergeCell ref="I599:J599"/>
    <mergeCell ref="K599:N599"/>
    <mergeCell ref="E594:G594"/>
    <mergeCell ref="H594:L594"/>
    <mergeCell ref="M594:O594"/>
    <mergeCell ref="E596:E597"/>
    <mergeCell ref="G596:H596"/>
    <mergeCell ref="I596:J596"/>
    <mergeCell ref="K596:O596"/>
    <mergeCell ref="G597:H597"/>
    <mergeCell ref="I597:J597"/>
    <mergeCell ref="K597:N597"/>
    <mergeCell ref="I590:M590"/>
    <mergeCell ref="D591:D592"/>
    <mergeCell ref="E591:G591"/>
    <mergeCell ref="H591:O591"/>
    <mergeCell ref="E592:G592"/>
    <mergeCell ref="H592:O592"/>
    <mergeCell ref="N582:O582"/>
    <mergeCell ref="D584:G584"/>
    <mergeCell ref="E587:O587"/>
    <mergeCell ref="E588:G588"/>
    <mergeCell ref="H588:O588"/>
    <mergeCell ref="D589:D590"/>
    <mergeCell ref="E589:G590"/>
    <mergeCell ref="I589:M589"/>
    <mergeCell ref="N589:N590"/>
    <mergeCell ref="O589:O590"/>
    <mergeCell ref="E580:E581"/>
    <mergeCell ref="G580:H580"/>
    <mergeCell ref="I580:J580"/>
    <mergeCell ref="K580:O580"/>
    <mergeCell ref="G581:H581"/>
    <mergeCell ref="I581:J581"/>
    <mergeCell ref="K581:N581"/>
    <mergeCell ref="H576:L576"/>
    <mergeCell ref="M576:O576"/>
    <mergeCell ref="E578:E579"/>
    <mergeCell ref="G578:H578"/>
    <mergeCell ref="I578:J578"/>
    <mergeCell ref="K578:O578"/>
    <mergeCell ref="G579:H579"/>
    <mergeCell ref="I579:J579"/>
    <mergeCell ref="K579:N579"/>
    <mergeCell ref="D573:D574"/>
    <mergeCell ref="E573:G573"/>
    <mergeCell ref="H573:O573"/>
    <mergeCell ref="E574:G574"/>
    <mergeCell ref="H574:O574"/>
    <mergeCell ref="D575:D581"/>
    <mergeCell ref="E575:G575"/>
    <mergeCell ref="H575:L575"/>
    <mergeCell ref="M575:O575"/>
    <mergeCell ref="E576:G576"/>
    <mergeCell ref="D571:D572"/>
    <mergeCell ref="E571:G572"/>
    <mergeCell ref="I571:M571"/>
    <mergeCell ref="N571:N572"/>
    <mergeCell ref="O571:O572"/>
    <mergeCell ref="I572:M572"/>
    <mergeCell ref="N565:O565"/>
    <mergeCell ref="D566:G566"/>
    <mergeCell ref="E569:O569"/>
    <mergeCell ref="E570:G570"/>
    <mergeCell ref="H570:O570"/>
    <mergeCell ref="D558:D564"/>
    <mergeCell ref="E558:G558"/>
    <mergeCell ref="H558:L558"/>
    <mergeCell ref="M558:O558"/>
    <mergeCell ref="E563:E564"/>
    <mergeCell ref="G563:H563"/>
    <mergeCell ref="I563:J563"/>
    <mergeCell ref="K563:O563"/>
    <mergeCell ref="G564:H564"/>
    <mergeCell ref="I564:J564"/>
    <mergeCell ref="K564:N564"/>
    <mergeCell ref="E559:G559"/>
    <mergeCell ref="H559:L559"/>
    <mergeCell ref="M559:O559"/>
    <mergeCell ref="E561:E562"/>
    <mergeCell ref="G561:H561"/>
    <mergeCell ref="I561:J561"/>
    <mergeCell ref="K561:O561"/>
    <mergeCell ref="G562:H562"/>
    <mergeCell ref="I562:J562"/>
    <mergeCell ref="K562:N562"/>
    <mergeCell ref="I555:M555"/>
    <mergeCell ref="D556:D557"/>
    <mergeCell ref="E556:G556"/>
    <mergeCell ref="H556:O556"/>
    <mergeCell ref="E557:G557"/>
    <mergeCell ref="H557:O557"/>
    <mergeCell ref="N547:O547"/>
    <mergeCell ref="D549:G549"/>
    <mergeCell ref="E552:O552"/>
    <mergeCell ref="E553:G553"/>
    <mergeCell ref="H553:O553"/>
    <mergeCell ref="D554:D555"/>
    <mergeCell ref="E554:G555"/>
    <mergeCell ref="I554:M554"/>
    <mergeCell ref="N554:N555"/>
    <mergeCell ref="O554:O555"/>
    <mergeCell ref="E545:E546"/>
    <mergeCell ref="G545:H545"/>
    <mergeCell ref="I545:J545"/>
    <mergeCell ref="K545:O545"/>
    <mergeCell ref="G546:H546"/>
    <mergeCell ref="I546:J546"/>
    <mergeCell ref="K546:N546"/>
    <mergeCell ref="H541:L541"/>
    <mergeCell ref="M541:O541"/>
    <mergeCell ref="E543:E544"/>
    <mergeCell ref="G543:H543"/>
    <mergeCell ref="I543:J543"/>
    <mergeCell ref="K543:O543"/>
    <mergeCell ref="G544:H544"/>
    <mergeCell ref="I544:J544"/>
    <mergeCell ref="K544:N544"/>
    <mergeCell ref="D538:D539"/>
    <mergeCell ref="E538:G538"/>
    <mergeCell ref="H538:O538"/>
    <mergeCell ref="E539:G539"/>
    <mergeCell ref="H539:O539"/>
    <mergeCell ref="D540:D546"/>
    <mergeCell ref="E540:G540"/>
    <mergeCell ref="H540:L540"/>
    <mergeCell ref="M540:O540"/>
    <mergeCell ref="E541:G541"/>
    <mergeCell ref="D536:D537"/>
    <mergeCell ref="E536:G537"/>
    <mergeCell ref="I536:M536"/>
    <mergeCell ref="N536:N537"/>
    <mergeCell ref="O536:O537"/>
    <mergeCell ref="I537:M537"/>
    <mergeCell ref="N530:O530"/>
    <mergeCell ref="D531:G531"/>
    <mergeCell ref="E534:O534"/>
    <mergeCell ref="E535:G535"/>
    <mergeCell ref="H535:O535"/>
    <mergeCell ref="D523:D529"/>
    <mergeCell ref="E523:G523"/>
    <mergeCell ref="H523:L523"/>
    <mergeCell ref="M523:O523"/>
    <mergeCell ref="E528:E529"/>
    <mergeCell ref="G528:H528"/>
    <mergeCell ref="I528:J528"/>
    <mergeCell ref="K528:O528"/>
    <mergeCell ref="G529:H529"/>
    <mergeCell ref="I529:J529"/>
    <mergeCell ref="K529:N529"/>
    <mergeCell ref="E524:G524"/>
    <mergeCell ref="H524:L524"/>
    <mergeCell ref="M524:O524"/>
    <mergeCell ref="E526:E527"/>
    <mergeCell ref="G526:H526"/>
    <mergeCell ref="I526:J526"/>
    <mergeCell ref="K526:O526"/>
    <mergeCell ref="G527:H527"/>
    <mergeCell ref="I527:J527"/>
    <mergeCell ref="K527:N527"/>
    <mergeCell ref="I520:M520"/>
    <mergeCell ref="D521:D522"/>
    <mergeCell ref="E521:G521"/>
    <mergeCell ref="H521:O521"/>
    <mergeCell ref="E522:G522"/>
    <mergeCell ref="H522:O522"/>
    <mergeCell ref="N512:O512"/>
    <mergeCell ref="D514:G514"/>
    <mergeCell ref="E517:O517"/>
    <mergeCell ref="E518:G518"/>
    <mergeCell ref="H518:O518"/>
    <mergeCell ref="D519:D520"/>
    <mergeCell ref="E519:G520"/>
    <mergeCell ref="I519:M519"/>
    <mergeCell ref="N519:N520"/>
    <mergeCell ref="O519:O520"/>
    <mergeCell ref="E510:E511"/>
    <mergeCell ref="G510:H510"/>
    <mergeCell ref="I510:J510"/>
    <mergeCell ref="K510:O510"/>
    <mergeCell ref="G511:H511"/>
    <mergeCell ref="I511:J511"/>
    <mergeCell ref="K511:N511"/>
    <mergeCell ref="H506:L506"/>
    <mergeCell ref="M506:O506"/>
    <mergeCell ref="E508:E509"/>
    <mergeCell ref="G508:H508"/>
    <mergeCell ref="I508:J508"/>
    <mergeCell ref="K508:O508"/>
    <mergeCell ref="G509:H509"/>
    <mergeCell ref="I509:J509"/>
    <mergeCell ref="K509:N509"/>
    <mergeCell ref="D503:D504"/>
    <mergeCell ref="E503:G503"/>
    <mergeCell ref="H503:O503"/>
    <mergeCell ref="E504:G504"/>
    <mergeCell ref="H504:O504"/>
    <mergeCell ref="D505:D511"/>
    <mergeCell ref="E505:G505"/>
    <mergeCell ref="H505:L505"/>
    <mergeCell ref="M505:O505"/>
    <mergeCell ref="E506:G506"/>
    <mergeCell ref="D501:D502"/>
    <mergeCell ref="E501:G502"/>
    <mergeCell ref="I501:M501"/>
    <mergeCell ref="N501:N502"/>
    <mergeCell ref="O501:O502"/>
    <mergeCell ref="I502:M502"/>
    <mergeCell ref="N495:O495"/>
    <mergeCell ref="D496:G496"/>
    <mergeCell ref="E499:O499"/>
    <mergeCell ref="E500:G500"/>
    <mergeCell ref="H500:O500"/>
    <mergeCell ref="D488:D494"/>
    <mergeCell ref="E488:G488"/>
    <mergeCell ref="H488:L488"/>
    <mergeCell ref="M488:O488"/>
    <mergeCell ref="E493:E494"/>
    <mergeCell ref="G493:H493"/>
    <mergeCell ref="I493:J493"/>
    <mergeCell ref="K493:O493"/>
    <mergeCell ref="G494:H494"/>
    <mergeCell ref="I494:J494"/>
    <mergeCell ref="K494:N494"/>
    <mergeCell ref="E489:G489"/>
    <mergeCell ref="H489:L489"/>
    <mergeCell ref="M489:O489"/>
    <mergeCell ref="E491:E492"/>
    <mergeCell ref="G491:H491"/>
    <mergeCell ref="I491:J491"/>
    <mergeCell ref="K491:O491"/>
    <mergeCell ref="G492:H492"/>
    <mergeCell ref="I492:J492"/>
    <mergeCell ref="K492:N492"/>
    <mergeCell ref="I485:M485"/>
    <mergeCell ref="D486:D487"/>
    <mergeCell ref="E486:G486"/>
    <mergeCell ref="H486:O486"/>
    <mergeCell ref="E487:G487"/>
    <mergeCell ref="H487:O487"/>
    <mergeCell ref="N477:O477"/>
    <mergeCell ref="D479:G479"/>
    <mergeCell ref="E482:O482"/>
    <mergeCell ref="E483:G483"/>
    <mergeCell ref="H483:O483"/>
    <mergeCell ref="D484:D485"/>
    <mergeCell ref="E484:G485"/>
    <mergeCell ref="I484:M484"/>
    <mergeCell ref="N484:N485"/>
    <mergeCell ref="O484:O485"/>
    <mergeCell ref="E475:E476"/>
    <mergeCell ref="G475:H475"/>
    <mergeCell ref="I475:J475"/>
    <mergeCell ref="K475:O475"/>
    <mergeCell ref="G476:H476"/>
    <mergeCell ref="I476:J476"/>
    <mergeCell ref="K476:N476"/>
    <mergeCell ref="H471:L471"/>
    <mergeCell ref="M471:O471"/>
    <mergeCell ref="E473:E474"/>
    <mergeCell ref="G473:H473"/>
    <mergeCell ref="I473:J473"/>
    <mergeCell ref="K473:O473"/>
    <mergeCell ref="G474:H474"/>
    <mergeCell ref="I474:J474"/>
    <mergeCell ref="K474:N474"/>
    <mergeCell ref="D468:D469"/>
    <mergeCell ref="E468:G468"/>
    <mergeCell ref="H468:O468"/>
    <mergeCell ref="E469:G469"/>
    <mergeCell ref="H469:O469"/>
    <mergeCell ref="D470:D476"/>
    <mergeCell ref="E470:G470"/>
    <mergeCell ref="H470:L470"/>
    <mergeCell ref="M470:O470"/>
    <mergeCell ref="E471:G471"/>
    <mergeCell ref="D466:D467"/>
    <mergeCell ref="E466:G467"/>
    <mergeCell ref="I466:M466"/>
    <mergeCell ref="N466:N467"/>
    <mergeCell ref="O466:O467"/>
    <mergeCell ref="I467:M467"/>
    <mergeCell ref="N460:O460"/>
    <mergeCell ref="D461:G461"/>
    <mergeCell ref="E464:O464"/>
    <mergeCell ref="E465:G465"/>
    <mergeCell ref="H465:O465"/>
    <mergeCell ref="D453:D459"/>
    <mergeCell ref="E453:G453"/>
    <mergeCell ref="H453:L453"/>
    <mergeCell ref="M453:O453"/>
    <mergeCell ref="E458:E459"/>
    <mergeCell ref="G458:H458"/>
    <mergeCell ref="I458:J458"/>
    <mergeCell ref="K458:O458"/>
    <mergeCell ref="G459:H459"/>
    <mergeCell ref="I459:J459"/>
    <mergeCell ref="K459:N459"/>
    <mergeCell ref="E454:G454"/>
    <mergeCell ref="H454:L454"/>
    <mergeCell ref="M454:O454"/>
    <mergeCell ref="E456:E457"/>
    <mergeCell ref="G456:H456"/>
    <mergeCell ref="I456:J456"/>
    <mergeCell ref="K456:O456"/>
    <mergeCell ref="G457:H457"/>
    <mergeCell ref="I457:J457"/>
    <mergeCell ref="K457:N457"/>
    <mergeCell ref="I450:M450"/>
    <mergeCell ref="D451:D452"/>
    <mergeCell ref="E451:G451"/>
    <mergeCell ref="H451:O451"/>
    <mergeCell ref="E452:G452"/>
    <mergeCell ref="H452:O452"/>
    <mergeCell ref="N442:O442"/>
    <mergeCell ref="D444:G444"/>
    <mergeCell ref="E447:O447"/>
    <mergeCell ref="E448:G448"/>
    <mergeCell ref="H448:O448"/>
    <mergeCell ref="D449:D450"/>
    <mergeCell ref="E449:G450"/>
    <mergeCell ref="I449:M449"/>
    <mergeCell ref="N449:N450"/>
    <mergeCell ref="O449:O450"/>
    <mergeCell ref="E440:E441"/>
    <mergeCell ref="G440:H440"/>
    <mergeCell ref="I440:J440"/>
    <mergeCell ref="K440:O440"/>
    <mergeCell ref="G441:H441"/>
    <mergeCell ref="I441:J441"/>
    <mergeCell ref="K441:N441"/>
    <mergeCell ref="H436:L436"/>
    <mergeCell ref="M436:O436"/>
    <mergeCell ref="E438:E439"/>
    <mergeCell ref="G438:H438"/>
    <mergeCell ref="I438:J438"/>
    <mergeCell ref="K438:O438"/>
    <mergeCell ref="G439:H439"/>
    <mergeCell ref="I439:J439"/>
    <mergeCell ref="K439:N439"/>
    <mergeCell ref="D433:D434"/>
    <mergeCell ref="E433:G433"/>
    <mergeCell ref="H433:O433"/>
    <mergeCell ref="E434:G434"/>
    <mergeCell ref="H434:O434"/>
    <mergeCell ref="D435:D441"/>
    <mergeCell ref="E435:G435"/>
    <mergeCell ref="H435:L435"/>
    <mergeCell ref="M435:O435"/>
    <mergeCell ref="E436:G436"/>
    <mergeCell ref="D431:D432"/>
    <mergeCell ref="E431:G432"/>
    <mergeCell ref="I431:M431"/>
    <mergeCell ref="N431:N432"/>
    <mergeCell ref="O431:O432"/>
    <mergeCell ref="I432:M432"/>
    <mergeCell ref="N425:O425"/>
    <mergeCell ref="D426:G426"/>
    <mergeCell ref="E429:O429"/>
    <mergeCell ref="E430:G430"/>
    <mergeCell ref="H430:O430"/>
    <mergeCell ref="D418:D424"/>
    <mergeCell ref="E418:G418"/>
    <mergeCell ref="H418:L418"/>
    <mergeCell ref="M418:O418"/>
    <mergeCell ref="E423:E424"/>
    <mergeCell ref="G423:H423"/>
    <mergeCell ref="I423:J423"/>
    <mergeCell ref="K423:O423"/>
    <mergeCell ref="G424:H424"/>
    <mergeCell ref="I424:J424"/>
    <mergeCell ref="K424:N424"/>
    <mergeCell ref="E419:G419"/>
    <mergeCell ref="H419:L419"/>
    <mergeCell ref="M419:O419"/>
    <mergeCell ref="E421:E422"/>
    <mergeCell ref="G421:H421"/>
    <mergeCell ref="I421:J421"/>
    <mergeCell ref="K421:O421"/>
    <mergeCell ref="G422:H422"/>
    <mergeCell ref="I422:J422"/>
    <mergeCell ref="K422:N422"/>
    <mergeCell ref="I415:M415"/>
    <mergeCell ref="D416:D417"/>
    <mergeCell ref="E416:G416"/>
    <mergeCell ref="H416:O416"/>
    <mergeCell ref="E417:G417"/>
    <mergeCell ref="H417:O417"/>
    <mergeCell ref="N407:O407"/>
    <mergeCell ref="D409:G409"/>
    <mergeCell ref="E412:O412"/>
    <mergeCell ref="E413:G413"/>
    <mergeCell ref="H413:O413"/>
    <mergeCell ref="D414:D415"/>
    <mergeCell ref="E414:G415"/>
    <mergeCell ref="I414:M414"/>
    <mergeCell ref="N414:N415"/>
    <mergeCell ref="O414:O415"/>
    <mergeCell ref="E405:E406"/>
    <mergeCell ref="G405:H405"/>
    <mergeCell ref="I405:J405"/>
    <mergeCell ref="K405:O405"/>
    <mergeCell ref="G406:H406"/>
    <mergeCell ref="I406:J406"/>
    <mergeCell ref="K406:N406"/>
    <mergeCell ref="H401:L401"/>
    <mergeCell ref="M401:O401"/>
    <mergeCell ref="E403:E404"/>
    <mergeCell ref="G403:H403"/>
    <mergeCell ref="I403:J403"/>
    <mergeCell ref="K403:O403"/>
    <mergeCell ref="G404:H404"/>
    <mergeCell ref="I404:J404"/>
    <mergeCell ref="K404:N404"/>
    <mergeCell ref="D398:D399"/>
    <mergeCell ref="E398:G398"/>
    <mergeCell ref="H398:O398"/>
    <mergeCell ref="E399:G399"/>
    <mergeCell ref="H399:O399"/>
    <mergeCell ref="D400:D406"/>
    <mergeCell ref="E400:G400"/>
    <mergeCell ref="H400:L400"/>
    <mergeCell ref="M400:O400"/>
    <mergeCell ref="E401:G401"/>
    <mergeCell ref="D396:D397"/>
    <mergeCell ref="E396:G397"/>
    <mergeCell ref="I396:M396"/>
    <mergeCell ref="N396:N397"/>
    <mergeCell ref="O396:O397"/>
    <mergeCell ref="I397:M397"/>
    <mergeCell ref="N390:O390"/>
    <mergeCell ref="D391:G391"/>
    <mergeCell ref="E394:O394"/>
    <mergeCell ref="E395:G395"/>
    <mergeCell ref="H395:O395"/>
    <mergeCell ref="D383:D389"/>
    <mergeCell ref="E383:G383"/>
    <mergeCell ref="H383:L383"/>
    <mergeCell ref="M383:O383"/>
    <mergeCell ref="E388:E389"/>
    <mergeCell ref="G388:H388"/>
    <mergeCell ref="I388:J388"/>
    <mergeCell ref="K388:O388"/>
    <mergeCell ref="G389:H389"/>
    <mergeCell ref="I389:J389"/>
    <mergeCell ref="K389:N389"/>
    <mergeCell ref="E384:G384"/>
    <mergeCell ref="H384:L384"/>
    <mergeCell ref="M384:O384"/>
    <mergeCell ref="E386:E387"/>
    <mergeCell ref="G386:H386"/>
    <mergeCell ref="I386:J386"/>
    <mergeCell ref="K386:O386"/>
    <mergeCell ref="G387:H387"/>
    <mergeCell ref="I387:J387"/>
    <mergeCell ref="K387:N387"/>
    <mergeCell ref="I380:M380"/>
    <mergeCell ref="D381:D382"/>
    <mergeCell ref="E381:G381"/>
    <mergeCell ref="H381:O381"/>
    <mergeCell ref="E382:G382"/>
    <mergeCell ref="H382:O382"/>
    <mergeCell ref="N372:O372"/>
    <mergeCell ref="D374:G374"/>
    <mergeCell ref="E377:O377"/>
    <mergeCell ref="E378:G378"/>
    <mergeCell ref="H378:O378"/>
    <mergeCell ref="D379:D380"/>
    <mergeCell ref="E379:G380"/>
    <mergeCell ref="I379:M379"/>
    <mergeCell ref="N379:N380"/>
    <mergeCell ref="O379:O380"/>
    <mergeCell ref="E370:E371"/>
    <mergeCell ref="G370:H370"/>
    <mergeCell ref="I370:J370"/>
    <mergeCell ref="K370:O370"/>
    <mergeCell ref="G371:H371"/>
    <mergeCell ref="I371:J371"/>
    <mergeCell ref="K371:N371"/>
    <mergeCell ref="H366:L366"/>
    <mergeCell ref="M366:O366"/>
    <mergeCell ref="E368:E369"/>
    <mergeCell ref="G368:H368"/>
    <mergeCell ref="I368:J368"/>
    <mergeCell ref="K368:O368"/>
    <mergeCell ref="G369:H369"/>
    <mergeCell ref="I369:J369"/>
    <mergeCell ref="K369:N369"/>
    <mergeCell ref="D363:D364"/>
    <mergeCell ref="E363:G363"/>
    <mergeCell ref="H363:O363"/>
    <mergeCell ref="E364:G364"/>
    <mergeCell ref="H364:O364"/>
    <mergeCell ref="D365:D371"/>
    <mergeCell ref="E365:G365"/>
    <mergeCell ref="H365:L365"/>
    <mergeCell ref="M365:O365"/>
    <mergeCell ref="E366:G366"/>
    <mergeCell ref="D361:D362"/>
    <mergeCell ref="E361:G362"/>
    <mergeCell ref="I361:M361"/>
    <mergeCell ref="N361:N362"/>
    <mergeCell ref="O361:O362"/>
    <mergeCell ref="I362:M362"/>
    <mergeCell ref="N355:O355"/>
    <mergeCell ref="D356:G356"/>
    <mergeCell ref="E359:O359"/>
    <mergeCell ref="E360:G360"/>
    <mergeCell ref="H360:O360"/>
    <mergeCell ref="D348:D354"/>
    <mergeCell ref="E348:G348"/>
    <mergeCell ref="H348:L348"/>
    <mergeCell ref="M348:O348"/>
    <mergeCell ref="E353:E354"/>
    <mergeCell ref="G353:H353"/>
    <mergeCell ref="I353:J353"/>
    <mergeCell ref="K353:O353"/>
    <mergeCell ref="G354:H354"/>
    <mergeCell ref="I354:J354"/>
    <mergeCell ref="K354:N354"/>
    <mergeCell ref="E349:G349"/>
    <mergeCell ref="H349:L349"/>
    <mergeCell ref="M349:O349"/>
    <mergeCell ref="E351:E352"/>
    <mergeCell ref="G351:H351"/>
    <mergeCell ref="I351:J351"/>
    <mergeCell ref="K351:O351"/>
    <mergeCell ref="G352:H352"/>
    <mergeCell ref="I352:J352"/>
    <mergeCell ref="K352:N352"/>
    <mergeCell ref="I345:M345"/>
    <mergeCell ref="D346:D347"/>
    <mergeCell ref="E346:G346"/>
    <mergeCell ref="H346:O346"/>
    <mergeCell ref="E347:G347"/>
    <mergeCell ref="H347:O347"/>
    <mergeCell ref="N337:O337"/>
    <mergeCell ref="D339:G339"/>
    <mergeCell ref="E342:O342"/>
    <mergeCell ref="E343:G343"/>
    <mergeCell ref="H343:O343"/>
    <mergeCell ref="D344:D345"/>
    <mergeCell ref="E344:G345"/>
    <mergeCell ref="I344:M344"/>
    <mergeCell ref="N344:N345"/>
    <mergeCell ref="O344:O345"/>
    <mergeCell ref="E335:E336"/>
    <mergeCell ref="G335:H335"/>
    <mergeCell ref="I335:J335"/>
    <mergeCell ref="K335:O335"/>
    <mergeCell ref="G336:H336"/>
    <mergeCell ref="I336:J336"/>
    <mergeCell ref="K336:N336"/>
    <mergeCell ref="H331:L331"/>
    <mergeCell ref="M331:O331"/>
    <mergeCell ref="E333:E334"/>
    <mergeCell ref="G333:H333"/>
    <mergeCell ref="I333:J333"/>
    <mergeCell ref="K333:O333"/>
    <mergeCell ref="G334:H334"/>
    <mergeCell ref="I334:J334"/>
    <mergeCell ref="K334:N334"/>
    <mergeCell ref="D328:D329"/>
    <mergeCell ref="E328:G328"/>
    <mergeCell ref="H328:O328"/>
    <mergeCell ref="E329:G329"/>
    <mergeCell ref="H329:O329"/>
    <mergeCell ref="D330:D336"/>
    <mergeCell ref="E330:G330"/>
    <mergeCell ref="H330:L330"/>
    <mergeCell ref="M330:O330"/>
    <mergeCell ref="E331:G331"/>
    <mergeCell ref="D326:D327"/>
    <mergeCell ref="E326:G327"/>
    <mergeCell ref="I326:M326"/>
    <mergeCell ref="N326:N327"/>
    <mergeCell ref="O326:O327"/>
    <mergeCell ref="I327:M327"/>
    <mergeCell ref="N320:O320"/>
    <mergeCell ref="D321:G321"/>
    <mergeCell ref="E324:O324"/>
    <mergeCell ref="E325:G325"/>
    <mergeCell ref="H325:O325"/>
    <mergeCell ref="D313:D319"/>
    <mergeCell ref="E313:G313"/>
    <mergeCell ref="H313:L313"/>
    <mergeCell ref="M313:O313"/>
    <mergeCell ref="E318:E319"/>
    <mergeCell ref="G318:H318"/>
    <mergeCell ref="I318:J318"/>
    <mergeCell ref="K318:O318"/>
    <mergeCell ref="G319:H319"/>
    <mergeCell ref="I319:J319"/>
    <mergeCell ref="K319:N319"/>
    <mergeCell ref="E314:G314"/>
    <mergeCell ref="H314:L314"/>
    <mergeCell ref="M314:O314"/>
    <mergeCell ref="E316:E317"/>
    <mergeCell ref="G316:H316"/>
    <mergeCell ref="I316:J316"/>
    <mergeCell ref="K316:O316"/>
    <mergeCell ref="G317:H317"/>
    <mergeCell ref="I317:J317"/>
    <mergeCell ref="K317:N317"/>
    <mergeCell ref="I310:M310"/>
    <mergeCell ref="D311:D312"/>
    <mergeCell ref="E311:G311"/>
    <mergeCell ref="H311:O311"/>
    <mergeCell ref="E312:G312"/>
    <mergeCell ref="H312:O312"/>
    <mergeCell ref="N302:O302"/>
    <mergeCell ref="D304:G304"/>
    <mergeCell ref="E307:O307"/>
    <mergeCell ref="E308:G308"/>
    <mergeCell ref="H308:O308"/>
    <mergeCell ref="D309:D310"/>
    <mergeCell ref="E309:G310"/>
    <mergeCell ref="I309:M309"/>
    <mergeCell ref="N309:N310"/>
    <mergeCell ref="O309:O310"/>
    <mergeCell ref="E300:E301"/>
    <mergeCell ref="G300:H300"/>
    <mergeCell ref="I300:J300"/>
    <mergeCell ref="K300:O300"/>
    <mergeCell ref="G301:H301"/>
    <mergeCell ref="I301:J301"/>
    <mergeCell ref="K301:N301"/>
    <mergeCell ref="H296:L296"/>
    <mergeCell ref="M296:O296"/>
    <mergeCell ref="E298:E299"/>
    <mergeCell ref="G298:H298"/>
    <mergeCell ref="I298:J298"/>
    <mergeCell ref="K298:O298"/>
    <mergeCell ref="G299:H299"/>
    <mergeCell ref="I299:J299"/>
    <mergeCell ref="K299:N299"/>
    <mergeCell ref="D293:D294"/>
    <mergeCell ref="E293:G293"/>
    <mergeCell ref="H293:O293"/>
    <mergeCell ref="E294:G294"/>
    <mergeCell ref="H294:O294"/>
    <mergeCell ref="D295:D301"/>
    <mergeCell ref="E295:G295"/>
    <mergeCell ref="H295:L295"/>
    <mergeCell ref="M295:O295"/>
    <mergeCell ref="E296:G296"/>
    <mergeCell ref="D291:D292"/>
    <mergeCell ref="E291:G292"/>
    <mergeCell ref="I291:M291"/>
    <mergeCell ref="N291:N292"/>
    <mergeCell ref="O291:O292"/>
    <mergeCell ref="I292:M292"/>
    <mergeCell ref="N285:O285"/>
    <mergeCell ref="D286:G286"/>
    <mergeCell ref="E289:O289"/>
    <mergeCell ref="E290:G290"/>
    <mergeCell ref="H290:O290"/>
    <mergeCell ref="D278:D284"/>
    <mergeCell ref="E278:G278"/>
    <mergeCell ref="H278:L278"/>
    <mergeCell ref="M278:O278"/>
    <mergeCell ref="E283:E284"/>
    <mergeCell ref="G283:H283"/>
    <mergeCell ref="I283:J283"/>
    <mergeCell ref="K283:O283"/>
    <mergeCell ref="G284:H284"/>
    <mergeCell ref="I284:J284"/>
    <mergeCell ref="K284:N284"/>
    <mergeCell ref="E279:G279"/>
    <mergeCell ref="H279:L279"/>
    <mergeCell ref="M279:O279"/>
    <mergeCell ref="E281:E282"/>
    <mergeCell ref="G281:H281"/>
    <mergeCell ref="I281:J281"/>
    <mergeCell ref="K281:O281"/>
    <mergeCell ref="G282:H282"/>
    <mergeCell ref="I282:J282"/>
    <mergeCell ref="K282:N282"/>
    <mergeCell ref="I275:M275"/>
    <mergeCell ref="D276:D277"/>
    <mergeCell ref="E276:G276"/>
    <mergeCell ref="H276:O276"/>
    <mergeCell ref="E277:G277"/>
    <mergeCell ref="H277:O277"/>
    <mergeCell ref="N267:O267"/>
    <mergeCell ref="D269:G269"/>
    <mergeCell ref="E272:O272"/>
    <mergeCell ref="E273:G273"/>
    <mergeCell ref="H273:O273"/>
    <mergeCell ref="D274:D275"/>
    <mergeCell ref="E274:G275"/>
    <mergeCell ref="I274:M274"/>
    <mergeCell ref="N274:N275"/>
    <mergeCell ref="O274:O275"/>
    <mergeCell ref="E265:E266"/>
    <mergeCell ref="G265:H265"/>
    <mergeCell ref="I265:J265"/>
    <mergeCell ref="K265:O265"/>
    <mergeCell ref="G266:H266"/>
    <mergeCell ref="I266:J266"/>
    <mergeCell ref="K266:N266"/>
    <mergeCell ref="H261:L261"/>
    <mergeCell ref="M261:O261"/>
    <mergeCell ref="E263:E264"/>
    <mergeCell ref="G263:H263"/>
    <mergeCell ref="I263:J263"/>
    <mergeCell ref="K263:O263"/>
    <mergeCell ref="G264:H264"/>
    <mergeCell ref="I264:J264"/>
    <mergeCell ref="K264:N264"/>
    <mergeCell ref="D258:D259"/>
    <mergeCell ref="E258:G258"/>
    <mergeCell ref="H258:O258"/>
    <mergeCell ref="E259:G259"/>
    <mergeCell ref="H259:O259"/>
    <mergeCell ref="D260:D266"/>
    <mergeCell ref="E260:G260"/>
    <mergeCell ref="H260:L260"/>
    <mergeCell ref="M260:O260"/>
    <mergeCell ref="E261:G261"/>
    <mergeCell ref="D256:D257"/>
    <mergeCell ref="E256:G257"/>
    <mergeCell ref="I256:M256"/>
    <mergeCell ref="N256:N257"/>
    <mergeCell ref="O256:O257"/>
    <mergeCell ref="I257:M257"/>
    <mergeCell ref="N250:O250"/>
    <mergeCell ref="D251:G251"/>
    <mergeCell ref="E254:O254"/>
    <mergeCell ref="E255:G255"/>
    <mergeCell ref="H255:O255"/>
    <mergeCell ref="D243:D249"/>
    <mergeCell ref="E243:G243"/>
    <mergeCell ref="H243:L243"/>
    <mergeCell ref="M243:O243"/>
    <mergeCell ref="E248:E249"/>
    <mergeCell ref="G248:H248"/>
    <mergeCell ref="I248:J248"/>
    <mergeCell ref="K248:O248"/>
    <mergeCell ref="G249:H249"/>
    <mergeCell ref="I249:J249"/>
    <mergeCell ref="K249:N249"/>
    <mergeCell ref="E244:G244"/>
    <mergeCell ref="H244:L244"/>
    <mergeCell ref="M244:O244"/>
    <mergeCell ref="E246:E247"/>
    <mergeCell ref="G246:H246"/>
    <mergeCell ref="I246:J246"/>
    <mergeCell ref="K246:O246"/>
    <mergeCell ref="G247:H247"/>
    <mergeCell ref="I247:J247"/>
    <mergeCell ref="K247:N247"/>
    <mergeCell ref="I240:M240"/>
    <mergeCell ref="D241:D242"/>
    <mergeCell ref="E241:G241"/>
    <mergeCell ref="H241:O241"/>
    <mergeCell ref="E242:G242"/>
    <mergeCell ref="H242:O242"/>
    <mergeCell ref="N232:O232"/>
    <mergeCell ref="D234:G234"/>
    <mergeCell ref="E237:O237"/>
    <mergeCell ref="E238:G238"/>
    <mergeCell ref="H238:O238"/>
    <mergeCell ref="D239:D240"/>
    <mergeCell ref="E239:G240"/>
    <mergeCell ref="I239:M239"/>
    <mergeCell ref="N239:N240"/>
    <mergeCell ref="O239:O240"/>
    <mergeCell ref="E230:E231"/>
    <mergeCell ref="G230:H230"/>
    <mergeCell ref="I230:J230"/>
    <mergeCell ref="K230:O230"/>
    <mergeCell ref="G231:H231"/>
    <mergeCell ref="I231:J231"/>
    <mergeCell ref="K231:N231"/>
    <mergeCell ref="H226:L226"/>
    <mergeCell ref="M226:O226"/>
    <mergeCell ref="E228:E229"/>
    <mergeCell ref="G228:H228"/>
    <mergeCell ref="I228:J228"/>
    <mergeCell ref="K228:O228"/>
    <mergeCell ref="G229:H229"/>
    <mergeCell ref="I229:J229"/>
    <mergeCell ref="K229:N229"/>
    <mergeCell ref="D223:D224"/>
    <mergeCell ref="E223:G223"/>
    <mergeCell ref="H223:O223"/>
    <mergeCell ref="E224:G224"/>
    <mergeCell ref="H224:O224"/>
    <mergeCell ref="D225:D231"/>
    <mergeCell ref="E225:G225"/>
    <mergeCell ref="H225:L225"/>
    <mergeCell ref="M225:O225"/>
    <mergeCell ref="E226:G226"/>
    <mergeCell ref="D221:D222"/>
    <mergeCell ref="E221:G222"/>
    <mergeCell ref="I221:M221"/>
    <mergeCell ref="N221:N222"/>
    <mergeCell ref="O221:O222"/>
    <mergeCell ref="I222:M222"/>
    <mergeCell ref="N215:O215"/>
    <mergeCell ref="D216:G216"/>
    <mergeCell ref="E219:O219"/>
    <mergeCell ref="E220:G220"/>
    <mergeCell ref="H220:O220"/>
    <mergeCell ref="D208:D214"/>
    <mergeCell ref="E208:G208"/>
    <mergeCell ref="H208:L208"/>
    <mergeCell ref="M208:O208"/>
    <mergeCell ref="E213:E214"/>
    <mergeCell ref="G213:H213"/>
    <mergeCell ref="I213:J213"/>
    <mergeCell ref="K213:O213"/>
    <mergeCell ref="G214:H214"/>
    <mergeCell ref="I214:J214"/>
    <mergeCell ref="K214:N214"/>
    <mergeCell ref="E209:G209"/>
    <mergeCell ref="H209:L209"/>
    <mergeCell ref="M209:O209"/>
    <mergeCell ref="E211:E212"/>
    <mergeCell ref="G211:H211"/>
    <mergeCell ref="I211:J211"/>
    <mergeCell ref="K211:O211"/>
    <mergeCell ref="G212:H212"/>
    <mergeCell ref="I212:J212"/>
    <mergeCell ref="K212:N212"/>
    <mergeCell ref="I205:M205"/>
    <mergeCell ref="D206:D207"/>
    <mergeCell ref="E206:G206"/>
    <mergeCell ref="H206:O206"/>
    <mergeCell ref="E207:G207"/>
    <mergeCell ref="H207:O207"/>
    <mergeCell ref="N197:O197"/>
    <mergeCell ref="D199:G199"/>
    <mergeCell ref="E202:O202"/>
    <mergeCell ref="E203:G203"/>
    <mergeCell ref="H203:O203"/>
    <mergeCell ref="D204:D205"/>
    <mergeCell ref="E204:G205"/>
    <mergeCell ref="I204:M204"/>
    <mergeCell ref="N204:N205"/>
    <mergeCell ref="O204:O205"/>
    <mergeCell ref="E195:E196"/>
    <mergeCell ref="G195:H195"/>
    <mergeCell ref="I195:J195"/>
    <mergeCell ref="K195:O195"/>
    <mergeCell ref="G196:H196"/>
    <mergeCell ref="I196:J196"/>
    <mergeCell ref="K196:N196"/>
    <mergeCell ref="H191:L191"/>
    <mergeCell ref="M191:O191"/>
    <mergeCell ref="E193:E194"/>
    <mergeCell ref="G193:H193"/>
    <mergeCell ref="I193:J193"/>
    <mergeCell ref="K193:O193"/>
    <mergeCell ref="G194:H194"/>
    <mergeCell ref="I194:J194"/>
    <mergeCell ref="K194:N194"/>
    <mergeCell ref="D188:D189"/>
    <mergeCell ref="E188:G188"/>
    <mergeCell ref="H188:O188"/>
    <mergeCell ref="E189:G189"/>
    <mergeCell ref="H189:O189"/>
    <mergeCell ref="D190:D196"/>
    <mergeCell ref="E190:G190"/>
    <mergeCell ref="H190:L190"/>
    <mergeCell ref="M190:O190"/>
    <mergeCell ref="E191:G191"/>
    <mergeCell ref="D186:D187"/>
    <mergeCell ref="E186:G187"/>
    <mergeCell ref="I186:M186"/>
    <mergeCell ref="N186:N187"/>
    <mergeCell ref="O186:O187"/>
    <mergeCell ref="I187:M187"/>
    <mergeCell ref="N180:O180"/>
    <mergeCell ref="D181:G181"/>
    <mergeCell ref="E184:O184"/>
    <mergeCell ref="E185:G185"/>
    <mergeCell ref="H185:O185"/>
    <mergeCell ref="D173:D179"/>
    <mergeCell ref="E173:G173"/>
    <mergeCell ref="H173:L173"/>
    <mergeCell ref="M173:O173"/>
    <mergeCell ref="E178:E179"/>
    <mergeCell ref="G178:H178"/>
    <mergeCell ref="I178:J178"/>
    <mergeCell ref="K178:O178"/>
    <mergeCell ref="G179:H179"/>
    <mergeCell ref="I179:J179"/>
    <mergeCell ref="K179:N179"/>
    <mergeCell ref="E174:G174"/>
    <mergeCell ref="H174:L174"/>
    <mergeCell ref="M174:O174"/>
    <mergeCell ref="E176:E177"/>
    <mergeCell ref="G176:H176"/>
    <mergeCell ref="I176:J176"/>
    <mergeCell ref="K176:O176"/>
    <mergeCell ref="G177:H177"/>
    <mergeCell ref="I177:J177"/>
    <mergeCell ref="K177:N177"/>
    <mergeCell ref="I170:M170"/>
    <mergeCell ref="D171:D172"/>
    <mergeCell ref="E171:G171"/>
    <mergeCell ref="H171:O171"/>
    <mergeCell ref="E172:G172"/>
    <mergeCell ref="H172:O172"/>
    <mergeCell ref="N162:O162"/>
    <mergeCell ref="D164:G164"/>
    <mergeCell ref="E167:O167"/>
    <mergeCell ref="E168:G168"/>
    <mergeCell ref="H168:O168"/>
    <mergeCell ref="D169:D170"/>
    <mergeCell ref="E169:G170"/>
    <mergeCell ref="I169:M169"/>
    <mergeCell ref="N169:N170"/>
    <mergeCell ref="O169:O170"/>
    <mergeCell ref="E160:E161"/>
    <mergeCell ref="G160:H160"/>
    <mergeCell ref="I160:J160"/>
    <mergeCell ref="K160:O160"/>
    <mergeCell ref="G161:H161"/>
    <mergeCell ref="I161:J161"/>
    <mergeCell ref="K161:N161"/>
    <mergeCell ref="H156:L156"/>
    <mergeCell ref="M156:O156"/>
    <mergeCell ref="E158:E159"/>
    <mergeCell ref="G158:H158"/>
    <mergeCell ref="I158:J158"/>
    <mergeCell ref="K158:O158"/>
    <mergeCell ref="G159:H159"/>
    <mergeCell ref="I159:J159"/>
    <mergeCell ref="K159:N159"/>
    <mergeCell ref="D153:D154"/>
    <mergeCell ref="E153:G153"/>
    <mergeCell ref="H153:O153"/>
    <mergeCell ref="E154:G154"/>
    <mergeCell ref="H154:O154"/>
    <mergeCell ref="D155:D161"/>
    <mergeCell ref="E155:G155"/>
    <mergeCell ref="H155:L155"/>
    <mergeCell ref="M155:O155"/>
    <mergeCell ref="E156:G156"/>
    <mergeCell ref="D151:D152"/>
    <mergeCell ref="E151:G152"/>
    <mergeCell ref="I151:M151"/>
    <mergeCell ref="N151:N152"/>
    <mergeCell ref="O151:O152"/>
    <mergeCell ref="I152:M152"/>
    <mergeCell ref="N145:O145"/>
    <mergeCell ref="D146:G146"/>
    <mergeCell ref="E149:O149"/>
    <mergeCell ref="E150:G150"/>
    <mergeCell ref="H150:O150"/>
    <mergeCell ref="D138:D144"/>
    <mergeCell ref="E138:G138"/>
    <mergeCell ref="H138:L138"/>
    <mergeCell ref="M138:O138"/>
    <mergeCell ref="E143:E144"/>
    <mergeCell ref="G143:H143"/>
    <mergeCell ref="I143:J143"/>
    <mergeCell ref="K143:O143"/>
    <mergeCell ref="G144:H144"/>
    <mergeCell ref="I144:J144"/>
    <mergeCell ref="K144:N144"/>
    <mergeCell ref="E139:G139"/>
    <mergeCell ref="H139:L139"/>
    <mergeCell ref="M139:O139"/>
    <mergeCell ref="E141:E142"/>
    <mergeCell ref="G141:H141"/>
    <mergeCell ref="I141:J141"/>
    <mergeCell ref="K141:O141"/>
    <mergeCell ref="G142:H142"/>
    <mergeCell ref="I142:J142"/>
    <mergeCell ref="K142:N142"/>
    <mergeCell ref="I135:M135"/>
    <mergeCell ref="D136:D137"/>
    <mergeCell ref="E136:G136"/>
    <mergeCell ref="H136:O136"/>
    <mergeCell ref="E137:G137"/>
    <mergeCell ref="H137:O137"/>
    <mergeCell ref="N127:O127"/>
    <mergeCell ref="D129:G129"/>
    <mergeCell ref="E132:O132"/>
    <mergeCell ref="E133:G133"/>
    <mergeCell ref="H133:O133"/>
    <mergeCell ref="D134:D135"/>
    <mergeCell ref="E134:G135"/>
    <mergeCell ref="I134:M134"/>
    <mergeCell ref="N134:N135"/>
    <mergeCell ref="O134:O135"/>
    <mergeCell ref="E125:E126"/>
    <mergeCell ref="G125:H125"/>
    <mergeCell ref="I125:J125"/>
    <mergeCell ref="K125:O125"/>
    <mergeCell ref="G126:H126"/>
    <mergeCell ref="I126:J126"/>
    <mergeCell ref="K126:N126"/>
    <mergeCell ref="H121:L121"/>
    <mergeCell ref="M121:O121"/>
    <mergeCell ref="E123:E124"/>
    <mergeCell ref="G123:H123"/>
    <mergeCell ref="I123:J123"/>
    <mergeCell ref="K123:O123"/>
    <mergeCell ref="G124:H124"/>
    <mergeCell ref="I124:J124"/>
    <mergeCell ref="K124:N124"/>
    <mergeCell ref="D118:D119"/>
    <mergeCell ref="E118:G118"/>
    <mergeCell ref="H118:O118"/>
    <mergeCell ref="E119:G119"/>
    <mergeCell ref="H119:O119"/>
    <mergeCell ref="D120:D126"/>
    <mergeCell ref="E120:G120"/>
    <mergeCell ref="H120:L120"/>
    <mergeCell ref="M120:O120"/>
    <mergeCell ref="E121:G121"/>
    <mergeCell ref="D116:D117"/>
    <mergeCell ref="E116:G117"/>
    <mergeCell ref="I116:M116"/>
    <mergeCell ref="N116:N117"/>
    <mergeCell ref="O116:O117"/>
    <mergeCell ref="I117:M117"/>
    <mergeCell ref="N110:O110"/>
    <mergeCell ref="D111:G111"/>
    <mergeCell ref="E114:O114"/>
    <mergeCell ref="E115:G115"/>
    <mergeCell ref="H115:O115"/>
    <mergeCell ref="D103:D109"/>
    <mergeCell ref="E103:G103"/>
    <mergeCell ref="H103:L103"/>
    <mergeCell ref="M103:O103"/>
    <mergeCell ref="E108:E109"/>
    <mergeCell ref="G108:H108"/>
    <mergeCell ref="I108:J108"/>
    <mergeCell ref="K108:O108"/>
    <mergeCell ref="G109:H109"/>
    <mergeCell ref="I109:J109"/>
    <mergeCell ref="K109:N109"/>
    <mergeCell ref="E104:G104"/>
    <mergeCell ref="H104:L104"/>
    <mergeCell ref="M104:O104"/>
    <mergeCell ref="E106:E107"/>
    <mergeCell ref="G106:H106"/>
    <mergeCell ref="I106:J106"/>
    <mergeCell ref="K106:O106"/>
    <mergeCell ref="G107:H107"/>
    <mergeCell ref="I107:J107"/>
    <mergeCell ref="K107:N107"/>
    <mergeCell ref="I100:M100"/>
    <mergeCell ref="D101:D102"/>
    <mergeCell ref="E101:G101"/>
    <mergeCell ref="H101:O101"/>
    <mergeCell ref="E102:G102"/>
    <mergeCell ref="H102:O102"/>
    <mergeCell ref="N92:O92"/>
    <mergeCell ref="D94:G94"/>
    <mergeCell ref="E97:O97"/>
    <mergeCell ref="E98:G98"/>
    <mergeCell ref="H98:O98"/>
    <mergeCell ref="D99:D100"/>
    <mergeCell ref="E99:G100"/>
    <mergeCell ref="I99:M99"/>
    <mergeCell ref="N99:N100"/>
    <mergeCell ref="O99:O100"/>
    <mergeCell ref="E90:E91"/>
    <mergeCell ref="G90:H90"/>
    <mergeCell ref="I90:J90"/>
    <mergeCell ref="K90:O90"/>
    <mergeCell ref="G91:H91"/>
    <mergeCell ref="I91:J91"/>
    <mergeCell ref="K91:N91"/>
    <mergeCell ref="H86:L86"/>
    <mergeCell ref="M86:O86"/>
    <mergeCell ref="E88:E89"/>
    <mergeCell ref="G88:H88"/>
    <mergeCell ref="I88:J88"/>
    <mergeCell ref="K88:O88"/>
    <mergeCell ref="G89:H89"/>
    <mergeCell ref="I89:J89"/>
    <mergeCell ref="K89:N89"/>
    <mergeCell ref="D83:D84"/>
    <mergeCell ref="E83:G83"/>
    <mergeCell ref="H83:O83"/>
    <mergeCell ref="E84:G84"/>
    <mergeCell ref="H84:O84"/>
    <mergeCell ref="D85:D91"/>
    <mergeCell ref="E85:G85"/>
    <mergeCell ref="H85:L85"/>
    <mergeCell ref="M85:O85"/>
    <mergeCell ref="E86:G86"/>
    <mergeCell ref="D81:D82"/>
    <mergeCell ref="E81:G82"/>
    <mergeCell ref="I81:M81"/>
    <mergeCell ref="N81:N82"/>
    <mergeCell ref="O81:O82"/>
    <mergeCell ref="I82:M82"/>
    <mergeCell ref="N75:O75"/>
    <mergeCell ref="D76:G76"/>
    <mergeCell ref="E79:O79"/>
    <mergeCell ref="E80:G80"/>
    <mergeCell ref="H80:O80"/>
    <mergeCell ref="D68:D74"/>
    <mergeCell ref="E68:G68"/>
    <mergeCell ref="H68:L68"/>
    <mergeCell ref="M68:O68"/>
    <mergeCell ref="E73:E74"/>
    <mergeCell ref="G73:H73"/>
    <mergeCell ref="I73:J73"/>
    <mergeCell ref="K73:O73"/>
    <mergeCell ref="G74:H74"/>
    <mergeCell ref="I74:J74"/>
    <mergeCell ref="K74:N74"/>
    <mergeCell ref="E69:G69"/>
    <mergeCell ref="H69:L69"/>
    <mergeCell ref="M69:O69"/>
    <mergeCell ref="E71:E72"/>
    <mergeCell ref="G71:H71"/>
    <mergeCell ref="I71:J71"/>
    <mergeCell ref="K71:O71"/>
    <mergeCell ref="G72:H72"/>
    <mergeCell ref="I72:J72"/>
    <mergeCell ref="K72:N72"/>
    <mergeCell ref="I65:M65"/>
    <mergeCell ref="D66:D67"/>
    <mergeCell ref="E66:G66"/>
    <mergeCell ref="H66:O66"/>
    <mergeCell ref="E67:G67"/>
    <mergeCell ref="H67:O67"/>
    <mergeCell ref="N57:O57"/>
    <mergeCell ref="D59:G59"/>
    <mergeCell ref="E62:O62"/>
    <mergeCell ref="E63:G63"/>
    <mergeCell ref="H63:O63"/>
    <mergeCell ref="D64:D65"/>
    <mergeCell ref="E64:G65"/>
    <mergeCell ref="I64:M64"/>
    <mergeCell ref="N64:N65"/>
    <mergeCell ref="O64:O65"/>
    <mergeCell ref="E55:E56"/>
    <mergeCell ref="G55:H55"/>
    <mergeCell ref="I55:J55"/>
    <mergeCell ref="K55:O55"/>
    <mergeCell ref="G56:H56"/>
    <mergeCell ref="I56:J56"/>
    <mergeCell ref="K56:N56"/>
    <mergeCell ref="H51:L51"/>
    <mergeCell ref="M51:O51"/>
    <mergeCell ref="E53:E54"/>
    <mergeCell ref="G53:H53"/>
    <mergeCell ref="I53:J53"/>
    <mergeCell ref="K53:O53"/>
    <mergeCell ref="G54:H54"/>
    <mergeCell ref="I54:J54"/>
    <mergeCell ref="K54:N54"/>
    <mergeCell ref="D48:D49"/>
    <mergeCell ref="E48:G48"/>
    <mergeCell ref="H48:O48"/>
    <mergeCell ref="E49:G49"/>
    <mergeCell ref="H49:O49"/>
    <mergeCell ref="D50:D56"/>
    <mergeCell ref="E50:G50"/>
    <mergeCell ref="H50:L50"/>
    <mergeCell ref="M50:O50"/>
    <mergeCell ref="E51:G51"/>
    <mergeCell ref="D46:D47"/>
    <mergeCell ref="E46:G47"/>
    <mergeCell ref="I46:M46"/>
    <mergeCell ref="N46:N47"/>
    <mergeCell ref="O46:O47"/>
    <mergeCell ref="I47:M47"/>
    <mergeCell ref="N40:O40"/>
    <mergeCell ref="D41:G41"/>
    <mergeCell ref="E44:O44"/>
    <mergeCell ref="E45:G45"/>
    <mergeCell ref="H45:O45"/>
    <mergeCell ref="D33:D39"/>
    <mergeCell ref="E33:G33"/>
    <mergeCell ref="H33:L33"/>
    <mergeCell ref="M33:O33"/>
    <mergeCell ref="E38:E39"/>
    <mergeCell ref="G38:H38"/>
    <mergeCell ref="I38:J38"/>
    <mergeCell ref="K38:O38"/>
    <mergeCell ref="G39:H39"/>
    <mergeCell ref="I39:J39"/>
    <mergeCell ref="K39:N39"/>
    <mergeCell ref="E34:G34"/>
    <mergeCell ref="H34:L34"/>
    <mergeCell ref="M34:O34"/>
    <mergeCell ref="E36:E37"/>
    <mergeCell ref="G36:H36"/>
    <mergeCell ref="I36:J36"/>
    <mergeCell ref="K36:O36"/>
    <mergeCell ref="G37:H37"/>
    <mergeCell ref="I37:J37"/>
    <mergeCell ref="K37:N37"/>
    <mergeCell ref="I30:M30"/>
    <mergeCell ref="D31:D32"/>
    <mergeCell ref="E31:G31"/>
    <mergeCell ref="H31:O31"/>
    <mergeCell ref="E32:G32"/>
    <mergeCell ref="H32:O32"/>
    <mergeCell ref="N22:O22"/>
    <mergeCell ref="D24:G24"/>
    <mergeCell ref="E27:O27"/>
    <mergeCell ref="E28:G28"/>
    <mergeCell ref="H28:O28"/>
    <mergeCell ref="D29:D30"/>
    <mergeCell ref="E29:G30"/>
    <mergeCell ref="I29:M29"/>
    <mergeCell ref="N29:N30"/>
    <mergeCell ref="O29:O30"/>
    <mergeCell ref="E20:E21"/>
    <mergeCell ref="G20:H20"/>
    <mergeCell ref="I20:J20"/>
    <mergeCell ref="K20:O20"/>
    <mergeCell ref="G21:H21"/>
    <mergeCell ref="I21:J21"/>
    <mergeCell ref="K21:N21"/>
    <mergeCell ref="H16:L16"/>
    <mergeCell ref="M16:O16"/>
    <mergeCell ref="E18:E19"/>
    <mergeCell ref="G18:H18"/>
    <mergeCell ref="I18:J18"/>
    <mergeCell ref="K18:O18"/>
    <mergeCell ref="G19:H19"/>
    <mergeCell ref="I19:J19"/>
    <mergeCell ref="K19:N19"/>
    <mergeCell ref="D13:D14"/>
    <mergeCell ref="E13:G13"/>
    <mergeCell ref="H13:O13"/>
    <mergeCell ref="E14:G14"/>
    <mergeCell ref="H14:O14"/>
    <mergeCell ref="D15:D21"/>
    <mergeCell ref="E15:G15"/>
    <mergeCell ref="H15:L15"/>
    <mergeCell ref="M15:O15"/>
    <mergeCell ref="E16:G16"/>
    <mergeCell ref="D11:D12"/>
    <mergeCell ref="E11:G12"/>
    <mergeCell ref="I11:M11"/>
    <mergeCell ref="N11:N12"/>
    <mergeCell ref="O11:O12"/>
    <mergeCell ref="I12:M12"/>
    <mergeCell ref="A2:A4"/>
    <mergeCell ref="B2:C4"/>
    <mergeCell ref="D6:G6"/>
    <mergeCell ref="E9:O9"/>
    <mergeCell ref="E10:G10"/>
    <mergeCell ref="H10:O10"/>
  </mergeCells>
  <conditionalFormatting sqref="E9">
    <cfRule type="expression" priority="500" dxfId="0" stopIfTrue="1">
      <formula>E14="上越"</formula>
    </cfRule>
  </conditionalFormatting>
  <conditionalFormatting sqref="E27">
    <cfRule type="expression" priority="499" dxfId="0" stopIfTrue="1">
      <formula>E32="上越"</formula>
    </cfRule>
  </conditionalFormatting>
  <conditionalFormatting sqref="D9">
    <cfRule type="expression" priority="496" dxfId="2" stopIfTrue="1">
      <formula>E14="下越"</formula>
    </cfRule>
    <cfRule type="expression" priority="497" dxfId="1" stopIfTrue="1">
      <formula>E14="中越"</formula>
    </cfRule>
    <cfRule type="expression" priority="498" dxfId="0" stopIfTrue="1">
      <formula>E14="上越"</formula>
    </cfRule>
  </conditionalFormatting>
  <conditionalFormatting sqref="E9:O9">
    <cfRule type="expression" priority="494" dxfId="2" stopIfTrue="1">
      <formula>E14="下越"</formula>
    </cfRule>
    <cfRule type="expression" priority="495" dxfId="1" stopIfTrue="1">
      <formula>E14="中越"</formula>
    </cfRule>
  </conditionalFormatting>
  <conditionalFormatting sqref="E27">
    <cfRule type="expression" priority="493" dxfId="0" stopIfTrue="1">
      <formula>E32="上越"</formula>
    </cfRule>
  </conditionalFormatting>
  <conditionalFormatting sqref="D27">
    <cfRule type="expression" priority="490" dxfId="2" stopIfTrue="1">
      <formula>E32="下越"</formula>
    </cfRule>
    <cfRule type="expression" priority="491" dxfId="1" stopIfTrue="1">
      <formula>E32="中越"</formula>
    </cfRule>
    <cfRule type="expression" priority="492" dxfId="0" stopIfTrue="1">
      <formula>E32="上越"</formula>
    </cfRule>
  </conditionalFormatting>
  <conditionalFormatting sqref="E27:O27">
    <cfRule type="expression" priority="488" dxfId="2" stopIfTrue="1">
      <formula>E32="下越"</formula>
    </cfRule>
    <cfRule type="expression" priority="489" dxfId="1" stopIfTrue="1">
      <formula>E32="中越"</formula>
    </cfRule>
  </conditionalFormatting>
  <conditionalFormatting sqref="E27">
    <cfRule type="expression" priority="487" dxfId="0" stopIfTrue="1">
      <formula>E32="上越"</formula>
    </cfRule>
  </conditionalFormatting>
  <conditionalFormatting sqref="D27">
    <cfRule type="expression" priority="484" dxfId="2" stopIfTrue="1">
      <formula>E32="下越"</formula>
    </cfRule>
    <cfRule type="expression" priority="485" dxfId="1" stopIfTrue="1">
      <formula>E32="中越"</formula>
    </cfRule>
    <cfRule type="expression" priority="486" dxfId="0" stopIfTrue="1">
      <formula>E32="上越"</formula>
    </cfRule>
  </conditionalFormatting>
  <conditionalFormatting sqref="E27:O27">
    <cfRule type="expression" priority="482" dxfId="2" stopIfTrue="1">
      <formula>E32="下越"</formula>
    </cfRule>
    <cfRule type="expression" priority="483" dxfId="1" stopIfTrue="1">
      <formula>E32="中越"</formula>
    </cfRule>
  </conditionalFormatting>
  <conditionalFormatting sqref="E27">
    <cfRule type="expression" priority="481" dxfId="0" stopIfTrue="1">
      <formula>E32="上越"</formula>
    </cfRule>
  </conditionalFormatting>
  <conditionalFormatting sqref="D27">
    <cfRule type="expression" priority="478" dxfId="2" stopIfTrue="1">
      <formula>E32="下越"</formula>
    </cfRule>
    <cfRule type="expression" priority="479" dxfId="1" stopIfTrue="1">
      <formula>E32="中越"</formula>
    </cfRule>
    <cfRule type="expression" priority="480" dxfId="0" stopIfTrue="1">
      <formula>E32="上越"</formula>
    </cfRule>
  </conditionalFormatting>
  <conditionalFormatting sqref="E27:O27">
    <cfRule type="expression" priority="476" dxfId="2" stopIfTrue="1">
      <formula>E32="下越"</formula>
    </cfRule>
    <cfRule type="expression" priority="477" dxfId="1" stopIfTrue="1">
      <formula>E32="中越"</formula>
    </cfRule>
  </conditionalFormatting>
  <conditionalFormatting sqref="E44">
    <cfRule type="expression" priority="475" dxfId="0" stopIfTrue="1">
      <formula>E49="上越"</formula>
    </cfRule>
  </conditionalFormatting>
  <conditionalFormatting sqref="E62">
    <cfRule type="expression" priority="474" dxfId="0" stopIfTrue="1">
      <formula>E67="上越"</formula>
    </cfRule>
  </conditionalFormatting>
  <conditionalFormatting sqref="D44">
    <cfRule type="expression" priority="471" dxfId="2" stopIfTrue="1">
      <formula>E49="下越"</formula>
    </cfRule>
    <cfRule type="expression" priority="472" dxfId="1" stopIfTrue="1">
      <formula>E49="中越"</formula>
    </cfRule>
    <cfRule type="expression" priority="473" dxfId="0" stopIfTrue="1">
      <formula>E49="上越"</formula>
    </cfRule>
  </conditionalFormatting>
  <conditionalFormatting sqref="E44:O44">
    <cfRule type="expression" priority="469" dxfId="2" stopIfTrue="1">
      <formula>E49="下越"</formula>
    </cfRule>
    <cfRule type="expression" priority="470" dxfId="1" stopIfTrue="1">
      <formula>E49="中越"</formula>
    </cfRule>
  </conditionalFormatting>
  <conditionalFormatting sqref="E62">
    <cfRule type="expression" priority="468" dxfId="0" stopIfTrue="1">
      <formula>E67="上越"</formula>
    </cfRule>
  </conditionalFormatting>
  <conditionalFormatting sqref="D62">
    <cfRule type="expression" priority="465" dxfId="2" stopIfTrue="1">
      <formula>E67="下越"</formula>
    </cfRule>
    <cfRule type="expression" priority="466" dxfId="1" stopIfTrue="1">
      <formula>E67="中越"</formula>
    </cfRule>
    <cfRule type="expression" priority="467" dxfId="0" stopIfTrue="1">
      <formula>E67="上越"</formula>
    </cfRule>
  </conditionalFormatting>
  <conditionalFormatting sqref="E62:O62">
    <cfRule type="expression" priority="463" dxfId="2" stopIfTrue="1">
      <formula>E67="下越"</formula>
    </cfRule>
    <cfRule type="expression" priority="464" dxfId="1" stopIfTrue="1">
      <formula>E67="中越"</formula>
    </cfRule>
  </conditionalFormatting>
  <conditionalFormatting sqref="E62">
    <cfRule type="expression" priority="462" dxfId="0" stopIfTrue="1">
      <formula>E67="上越"</formula>
    </cfRule>
  </conditionalFormatting>
  <conditionalFormatting sqref="D62">
    <cfRule type="expression" priority="459" dxfId="2" stopIfTrue="1">
      <formula>E67="下越"</formula>
    </cfRule>
    <cfRule type="expression" priority="460" dxfId="1" stopIfTrue="1">
      <formula>E67="中越"</formula>
    </cfRule>
    <cfRule type="expression" priority="461" dxfId="0" stopIfTrue="1">
      <formula>E67="上越"</formula>
    </cfRule>
  </conditionalFormatting>
  <conditionalFormatting sqref="E62:O62">
    <cfRule type="expression" priority="457" dxfId="2" stopIfTrue="1">
      <formula>E67="下越"</formula>
    </cfRule>
    <cfRule type="expression" priority="458" dxfId="1" stopIfTrue="1">
      <formula>E67="中越"</formula>
    </cfRule>
  </conditionalFormatting>
  <conditionalFormatting sqref="E62">
    <cfRule type="expression" priority="456" dxfId="0" stopIfTrue="1">
      <formula>E67="上越"</formula>
    </cfRule>
  </conditionalFormatting>
  <conditionalFormatting sqref="D62">
    <cfRule type="expression" priority="453" dxfId="2" stopIfTrue="1">
      <formula>E67="下越"</formula>
    </cfRule>
    <cfRule type="expression" priority="454" dxfId="1" stopIfTrue="1">
      <formula>E67="中越"</formula>
    </cfRule>
    <cfRule type="expression" priority="455" dxfId="0" stopIfTrue="1">
      <formula>E67="上越"</formula>
    </cfRule>
  </conditionalFormatting>
  <conditionalFormatting sqref="E62:O62">
    <cfRule type="expression" priority="451" dxfId="2" stopIfTrue="1">
      <formula>E67="下越"</formula>
    </cfRule>
    <cfRule type="expression" priority="452" dxfId="1" stopIfTrue="1">
      <formula>E67="中越"</formula>
    </cfRule>
  </conditionalFormatting>
  <conditionalFormatting sqref="E79">
    <cfRule type="expression" priority="450" dxfId="0" stopIfTrue="1">
      <formula>E84="上越"</formula>
    </cfRule>
  </conditionalFormatting>
  <conditionalFormatting sqref="E97">
    <cfRule type="expression" priority="449" dxfId="0" stopIfTrue="1">
      <formula>E102="上越"</formula>
    </cfRule>
  </conditionalFormatting>
  <conditionalFormatting sqref="D79">
    <cfRule type="expression" priority="446" dxfId="2" stopIfTrue="1">
      <formula>E84="下越"</formula>
    </cfRule>
    <cfRule type="expression" priority="447" dxfId="1" stopIfTrue="1">
      <formula>E84="中越"</formula>
    </cfRule>
    <cfRule type="expression" priority="448" dxfId="0" stopIfTrue="1">
      <formula>E84="上越"</formula>
    </cfRule>
  </conditionalFormatting>
  <conditionalFormatting sqref="E79:O79">
    <cfRule type="expression" priority="444" dxfId="2" stopIfTrue="1">
      <formula>E84="下越"</formula>
    </cfRule>
    <cfRule type="expression" priority="445" dxfId="1" stopIfTrue="1">
      <formula>E84="中越"</formula>
    </cfRule>
  </conditionalFormatting>
  <conditionalFormatting sqref="E97">
    <cfRule type="expression" priority="443" dxfId="0" stopIfTrue="1">
      <formula>E102="上越"</formula>
    </cfRule>
  </conditionalFormatting>
  <conditionalFormatting sqref="D97">
    <cfRule type="expression" priority="440" dxfId="2" stopIfTrue="1">
      <formula>E102="下越"</formula>
    </cfRule>
    <cfRule type="expression" priority="441" dxfId="1" stopIfTrue="1">
      <formula>E102="中越"</formula>
    </cfRule>
    <cfRule type="expression" priority="442" dxfId="0" stopIfTrue="1">
      <formula>E102="上越"</formula>
    </cfRule>
  </conditionalFormatting>
  <conditionalFormatting sqref="E97:O97">
    <cfRule type="expression" priority="438" dxfId="2" stopIfTrue="1">
      <formula>E102="下越"</formula>
    </cfRule>
    <cfRule type="expression" priority="439" dxfId="1" stopIfTrue="1">
      <formula>E102="中越"</formula>
    </cfRule>
  </conditionalFormatting>
  <conditionalFormatting sqref="E97">
    <cfRule type="expression" priority="437" dxfId="0" stopIfTrue="1">
      <formula>E102="上越"</formula>
    </cfRule>
  </conditionalFormatting>
  <conditionalFormatting sqref="D97">
    <cfRule type="expression" priority="434" dxfId="2" stopIfTrue="1">
      <formula>E102="下越"</formula>
    </cfRule>
    <cfRule type="expression" priority="435" dxfId="1" stopIfTrue="1">
      <formula>E102="中越"</formula>
    </cfRule>
    <cfRule type="expression" priority="436" dxfId="0" stopIfTrue="1">
      <formula>E102="上越"</formula>
    </cfRule>
  </conditionalFormatting>
  <conditionalFormatting sqref="E97:O97">
    <cfRule type="expression" priority="432" dxfId="2" stopIfTrue="1">
      <formula>E102="下越"</formula>
    </cfRule>
    <cfRule type="expression" priority="433" dxfId="1" stopIfTrue="1">
      <formula>E102="中越"</formula>
    </cfRule>
  </conditionalFormatting>
  <conditionalFormatting sqref="E97">
    <cfRule type="expression" priority="431" dxfId="0" stopIfTrue="1">
      <formula>E102="上越"</formula>
    </cfRule>
  </conditionalFormatting>
  <conditionalFormatting sqref="D97">
    <cfRule type="expression" priority="428" dxfId="2" stopIfTrue="1">
      <formula>E102="下越"</formula>
    </cfRule>
    <cfRule type="expression" priority="429" dxfId="1" stopIfTrue="1">
      <formula>E102="中越"</formula>
    </cfRule>
    <cfRule type="expression" priority="430" dxfId="0" stopIfTrue="1">
      <formula>E102="上越"</formula>
    </cfRule>
  </conditionalFormatting>
  <conditionalFormatting sqref="E97:O97">
    <cfRule type="expression" priority="426" dxfId="2" stopIfTrue="1">
      <formula>E102="下越"</formula>
    </cfRule>
    <cfRule type="expression" priority="427" dxfId="1" stopIfTrue="1">
      <formula>E102="中越"</formula>
    </cfRule>
  </conditionalFormatting>
  <conditionalFormatting sqref="E114">
    <cfRule type="expression" priority="425" dxfId="0" stopIfTrue="1">
      <formula>E119="上越"</formula>
    </cfRule>
  </conditionalFormatting>
  <conditionalFormatting sqref="E132">
    <cfRule type="expression" priority="424" dxfId="0" stopIfTrue="1">
      <formula>E137="上越"</formula>
    </cfRule>
  </conditionalFormatting>
  <conditionalFormatting sqref="D114">
    <cfRule type="expression" priority="421" dxfId="2" stopIfTrue="1">
      <formula>E119="下越"</formula>
    </cfRule>
    <cfRule type="expression" priority="422" dxfId="1" stopIfTrue="1">
      <formula>E119="中越"</formula>
    </cfRule>
    <cfRule type="expression" priority="423" dxfId="0" stopIfTrue="1">
      <formula>E119="上越"</formula>
    </cfRule>
  </conditionalFormatting>
  <conditionalFormatting sqref="E114:O114">
    <cfRule type="expression" priority="419" dxfId="2" stopIfTrue="1">
      <formula>E119="下越"</formula>
    </cfRule>
    <cfRule type="expression" priority="420" dxfId="1" stopIfTrue="1">
      <formula>E119="中越"</formula>
    </cfRule>
  </conditionalFormatting>
  <conditionalFormatting sqref="E132">
    <cfRule type="expression" priority="418" dxfId="0" stopIfTrue="1">
      <formula>E137="上越"</formula>
    </cfRule>
  </conditionalFormatting>
  <conditionalFormatting sqref="D132">
    <cfRule type="expression" priority="415" dxfId="2" stopIfTrue="1">
      <formula>E137="下越"</formula>
    </cfRule>
    <cfRule type="expression" priority="416" dxfId="1" stopIfTrue="1">
      <formula>E137="中越"</formula>
    </cfRule>
    <cfRule type="expression" priority="417" dxfId="0" stopIfTrue="1">
      <formula>E137="上越"</formula>
    </cfRule>
  </conditionalFormatting>
  <conditionalFormatting sqref="E132:O132">
    <cfRule type="expression" priority="413" dxfId="2" stopIfTrue="1">
      <formula>E137="下越"</formula>
    </cfRule>
    <cfRule type="expression" priority="414" dxfId="1" stopIfTrue="1">
      <formula>E137="中越"</formula>
    </cfRule>
  </conditionalFormatting>
  <conditionalFormatting sqref="E132">
    <cfRule type="expression" priority="412" dxfId="0" stopIfTrue="1">
      <formula>E137="上越"</formula>
    </cfRule>
  </conditionalFormatting>
  <conditionalFormatting sqref="D132">
    <cfRule type="expression" priority="409" dxfId="2" stopIfTrue="1">
      <formula>E137="下越"</formula>
    </cfRule>
    <cfRule type="expression" priority="410" dxfId="1" stopIfTrue="1">
      <formula>E137="中越"</formula>
    </cfRule>
    <cfRule type="expression" priority="411" dxfId="0" stopIfTrue="1">
      <formula>E137="上越"</formula>
    </cfRule>
  </conditionalFormatting>
  <conditionalFormatting sqref="E132:O132">
    <cfRule type="expression" priority="407" dxfId="2" stopIfTrue="1">
      <formula>E137="下越"</formula>
    </cfRule>
    <cfRule type="expression" priority="408" dxfId="1" stopIfTrue="1">
      <formula>E137="中越"</formula>
    </cfRule>
  </conditionalFormatting>
  <conditionalFormatting sqref="E132">
    <cfRule type="expression" priority="406" dxfId="0" stopIfTrue="1">
      <formula>E137="上越"</formula>
    </cfRule>
  </conditionalFormatting>
  <conditionalFormatting sqref="D132">
    <cfRule type="expression" priority="403" dxfId="2" stopIfTrue="1">
      <formula>E137="下越"</formula>
    </cfRule>
    <cfRule type="expression" priority="404" dxfId="1" stopIfTrue="1">
      <formula>E137="中越"</formula>
    </cfRule>
    <cfRule type="expression" priority="405" dxfId="0" stopIfTrue="1">
      <formula>E137="上越"</formula>
    </cfRule>
  </conditionalFormatting>
  <conditionalFormatting sqref="E132:O132">
    <cfRule type="expression" priority="401" dxfId="2" stopIfTrue="1">
      <formula>E137="下越"</formula>
    </cfRule>
    <cfRule type="expression" priority="402" dxfId="1" stopIfTrue="1">
      <formula>E137="中越"</formula>
    </cfRule>
  </conditionalFormatting>
  <conditionalFormatting sqref="E149">
    <cfRule type="expression" priority="400" dxfId="0" stopIfTrue="1">
      <formula>E154="上越"</formula>
    </cfRule>
  </conditionalFormatting>
  <conditionalFormatting sqref="E167">
    <cfRule type="expression" priority="399" dxfId="0" stopIfTrue="1">
      <formula>E172="上越"</formula>
    </cfRule>
  </conditionalFormatting>
  <conditionalFormatting sqref="D149">
    <cfRule type="expression" priority="396" dxfId="2" stopIfTrue="1">
      <formula>E154="下越"</formula>
    </cfRule>
    <cfRule type="expression" priority="397" dxfId="1" stopIfTrue="1">
      <formula>E154="中越"</formula>
    </cfRule>
    <cfRule type="expression" priority="398" dxfId="0" stopIfTrue="1">
      <formula>E154="上越"</formula>
    </cfRule>
  </conditionalFormatting>
  <conditionalFormatting sqref="E149:O149">
    <cfRule type="expression" priority="394" dxfId="2" stopIfTrue="1">
      <formula>E154="下越"</formula>
    </cfRule>
    <cfRule type="expression" priority="395" dxfId="1" stopIfTrue="1">
      <formula>E154="中越"</formula>
    </cfRule>
  </conditionalFormatting>
  <conditionalFormatting sqref="E167">
    <cfRule type="expression" priority="393" dxfId="0" stopIfTrue="1">
      <formula>E172="上越"</formula>
    </cfRule>
  </conditionalFormatting>
  <conditionalFormatting sqref="D167">
    <cfRule type="expression" priority="390" dxfId="2" stopIfTrue="1">
      <formula>E172="下越"</formula>
    </cfRule>
    <cfRule type="expression" priority="391" dxfId="1" stopIfTrue="1">
      <formula>E172="中越"</formula>
    </cfRule>
    <cfRule type="expression" priority="392" dxfId="0" stopIfTrue="1">
      <formula>E172="上越"</formula>
    </cfRule>
  </conditionalFormatting>
  <conditionalFormatting sqref="E167:O167">
    <cfRule type="expression" priority="388" dxfId="2" stopIfTrue="1">
      <formula>E172="下越"</formula>
    </cfRule>
    <cfRule type="expression" priority="389" dxfId="1" stopIfTrue="1">
      <formula>E172="中越"</formula>
    </cfRule>
  </conditionalFormatting>
  <conditionalFormatting sqref="E167">
    <cfRule type="expression" priority="387" dxfId="0" stopIfTrue="1">
      <formula>E172="上越"</formula>
    </cfRule>
  </conditionalFormatting>
  <conditionalFormatting sqref="D167">
    <cfRule type="expression" priority="384" dxfId="2" stopIfTrue="1">
      <formula>E172="下越"</formula>
    </cfRule>
    <cfRule type="expression" priority="385" dxfId="1" stopIfTrue="1">
      <formula>E172="中越"</formula>
    </cfRule>
    <cfRule type="expression" priority="386" dxfId="0" stopIfTrue="1">
      <formula>E172="上越"</formula>
    </cfRule>
  </conditionalFormatting>
  <conditionalFormatting sqref="E167:O167">
    <cfRule type="expression" priority="382" dxfId="2" stopIfTrue="1">
      <formula>E172="下越"</formula>
    </cfRule>
    <cfRule type="expression" priority="383" dxfId="1" stopIfTrue="1">
      <formula>E172="中越"</formula>
    </cfRule>
  </conditionalFormatting>
  <conditionalFormatting sqref="E167">
    <cfRule type="expression" priority="381" dxfId="0" stopIfTrue="1">
      <formula>E172="上越"</formula>
    </cfRule>
  </conditionalFormatting>
  <conditionalFormatting sqref="D167">
    <cfRule type="expression" priority="378" dxfId="2" stopIfTrue="1">
      <formula>E172="下越"</formula>
    </cfRule>
    <cfRule type="expression" priority="379" dxfId="1" stopIfTrue="1">
      <formula>E172="中越"</formula>
    </cfRule>
    <cfRule type="expression" priority="380" dxfId="0" stopIfTrue="1">
      <formula>E172="上越"</formula>
    </cfRule>
  </conditionalFormatting>
  <conditionalFormatting sqref="E167:O167">
    <cfRule type="expression" priority="376" dxfId="2" stopIfTrue="1">
      <formula>E172="下越"</formula>
    </cfRule>
    <cfRule type="expression" priority="377" dxfId="1" stopIfTrue="1">
      <formula>E172="中越"</formula>
    </cfRule>
  </conditionalFormatting>
  <conditionalFormatting sqref="E184">
    <cfRule type="expression" priority="375" dxfId="0" stopIfTrue="1">
      <formula>E189="上越"</formula>
    </cfRule>
  </conditionalFormatting>
  <conditionalFormatting sqref="E202">
    <cfRule type="expression" priority="374" dxfId="0" stopIfTrue="1">
      <formula>E207="上越"</formula>
    </cfRule>
  </conditionalFormatting>
  <conditionalFormatting sqref="D184">
    <cfRule type="expression" priority="371" dxfId="2" stopIfTrue="1">
      <formula>E189="下越"</formula>
    </cfRule>
    <cfRule type="expression" priority="372" dxfId="1" stopIfTrue="1">
      <formula>E189="中越"</formula>
    </cfRule>
    <cfRule type="expression" priority="373" dxfId="0" stopIfTrue="1">
      <formula>E189="上越"</formula>
    </cfRule>
  </conditionalFormatting>
  <conditionalFormatting sqref="E184:O184">
    <cfRule type="expression" priority="369" dxfId="2" stopIfTrue="1">
      <formula>E189="下越"</formula>
    </cfRule>
    <cfRule type="expression" priority="370" dxfId="1" stopIfTrue="1">
      <formula>E189="中越"</formula>
    </cfRule>
  </conditionalFormatting>
  <conditionalFormatting sqref="E202">
    <cfRule type="expression" priority="368" dxfId="0" stopIfTrue="1">
      <formula>E207="上越"</formula>
    </cfRule>
  </conditionalFormatting>
  <conditionalFormatting sqref="D202">
    <cfRule type="expression" priority="365" dxfId="2" stopIfTrue="1">
      <formula>E207="下越"</formula>
    </cfRule>
    <cfRule type="expression" priority="366" dxfId="1" stopIfTrue="1">
      <formula>E207="中越"</formula>
    </cfRule>
    <cfRule type="expression" priority="367" dxfId="0" stopIfTrue="1">
      <formula>E207="上越"</formula>
    </cfRule>
  </conditionalFormatting>
  <conditionalFormatting sqref="E202:O202">
    <cfRule type="expression" priority="363" dxfId="2" stopIfTrue="1">
      <formula>E207="下越"</formula>
    </cfRule>
    <cfRule type="expression" priority="364" dxfId="1" stopIfTrue="1">
      <formula>E207="中越"</formula>
    </cfRule>
  </conditionalFormatting>
  <conditionalFormatting sqref="E202">
    <cfRule type="expression" priority="362" dxfId="0" stopIfTrue="1">
      <formula>E207="上越"</formula>
    </cfRule>
  </conditionalFormatting>
  <conditionalFormatting sqref="D202">
    <cfRule type="expression" priority="359" dxfId="2" stopIfTrue="1">
      <formula>E207="下越"</formula>
    </cfRule>
    <cfRule type="expression" priority="360" dxfId="1" stopIfTrue="1">
      <formula>E207="中越"</formula>
    </cfRule>
    <cfRule type="expression" priority="361" dxfId="0" stopIfTrue="1">
      <formula>E207="上越"</formula>
    </cfRule>
  </conditionalFormatting>
  <conditionalFormatting sqref="E202:O202">
    <cfRule type="expression" priority="357" dxfId="2" stopIfTrue="1">
      <formula>E207="下越"</formula>
    </cfRule>
    <cfRule type="expression" priority="358" dxfId="1" stopIfTrue="1">
      <formula>E207="中越"</formula>
    </cfRule>
  </conditionalFormatting>
  <conditionalFormatting sqref="E202">
    <cfRule type="expression" priority="356" dxfId="0" stopIfTrue="1">
      <formula>E207="上越"</formula>
    </cfRule>
  </conditionalFormatting>
  <conditionalFormatting sqref="D202">
    <cfRule type="expression" priority="353" dxfId="2" stopIfTrue="1">
      <formula>E207="下越"</formula>
    </cfRule>
    <cfRule type="expression" priority="354" dxfId="1" stopIfTrue="1">
      <formula>E207="中越"</formula>
    </cfRule>
    <cfRule type="expression" priority="355" dxfId="0" stopIfTrue="1">
      <formula>E207="上越"</formula>
    </cfRule>
  </conditionalFormatting>
  <conditionalFormatting sqref="E202:O202">
    <cfRule type="expression" priority="351" dxfId="2" stopIfTrue="1">
      <formula>E207="下越"</formula>
    </cfRule>
    <cfRule type="expression" priority="352" dxfId="1" stopIfTrue="1">
      <formula>E207="中越"</formula>
    </cfRule>
  </conditionalFormatting>
  <conditionalFormatting sqref="E219">
    <cfRule type="expression" priority="350" dxfId="0" stopIfTrue="1">
      <formula>E224="上越"</formula>
    </cfRule>
  </conditionalFormatting>
  <conditionalFormatting sqref="E237">
    <cfRule type="expression" priority="349" dxfId="0" stopIfTrue="1">
      <formula>E242="上越"</formula>
    </cfRule>
  </conditionalFormatting>
  <conditionalFormatting sqref="D219">
    <cfRule type="expression" priority="346" dxfId="2" stopIfTrue="1">
      <formula>E224="下越"</formula>
    </cfRule>
    <cfRule type="expression" priority="347" dxfId="1" stopIfTrue="1">
      <formula>E224="中越"</formula>
    </cfRule>
    <cfRule type="expression" priority="348" dxfId="0" stopIfTrue="1">
      <formula>E224="上越"</formula>
    </cfRule>
  </conditionalFormatting>
  <conditionalFormatting sqref="E219:O219">
    <cfRule type="expression" priority="344" dxfId="2" stopIfTrue="1">
      <formula>E224="下越"</formula>
    </cfRule>
    <cfRule type="expression" priority="345" dxfId="1" stopIfTrue="1">
      <formula>E224="中越"</formula>
    </cfRule>
  </conditionalFormatting>
  <conditionalFormatting sqref="E237">
    <cfRule type="expression" priority="343" dxfId="0" stopIfTrue="1">
      <formula>E242="上越"</formula>
    </cfRule>
  </conditionalFormatting>
  <conditionalFormatting sqref="D237">
    <cfRule type="expression" priority="340" dxfId="2" stopIfTrue="1">
      <formula>E242="下越"</formula>
    </cfRule>
    <cfRule type="expression" priority="341" dxfId="1" stopIfTrue="1">
      <formula>E242="中越"</formula>
    </cfRule>
    <cfRule type="expression" priority="342" dxfId="0" stopIfTrue="1">
      <formula>E242="上越"</formula>
    </cfRule>
  </conditionalFormatting>
  <conditionalFormatting sqref="E237:O237">
    <cfRule type="expression" priority="338" dxfId="2" stopIfTrue="1">
      <formula>E242="下越"</formula>
    </cfRule>
    <cfRule type="expression" priority="339" dxfId="1" stopIfTrue="1">
      <formula>E242="中越"</formula>
    </cfRule>
  </conditionalFormatting>
  <conditionalFormatting sqref="E237">
    <cfRule type="expression" priority="337" dxfId="0" stopIfTrue="1">
      <formula>E242="上越"</formula>
    </cfRule>
  </conditionalFormatting>
  <conditionalFormatting sqref="D237">
    <cfRule type="expression" priority="334" dxfId="2" stopIfTrue="1">
      <formula>E242="下越"</formula>
    </cfRule>
    <cfRule type="expression" priority="335" dxfId="1" stopIfTrue="1">
      <formula>E242="中越"</formula>
    </cfRule>
    <cfRule type="expression" priority="336" dxfId="0" stopIfTrue="1">
      <formula>E242="上越"</formula>
    </cfRule>
  </conditionalFormatting>
  <conditionalFormatting sqref="E237:O237">
    <cfRule type="expression" priority="332" dxfId="2" stopIfTrue="1">
      <formula>E242="下越"</formula>
    </cfRule>
    <cfRule type="expression" priority="333" dxfId="1" stopIfTrue="1">
      <formula>E242="中越"</formula>
    </cfRule>
  </conditionalFormatting>
  <conditionalFormatting sqref="E237">
    <cfRule type="expression" priority="331" dxfId="0" stopIfTrue="1">
      <formula>E242="上越"</formula>
    </cfRule>
  </conditionalFormatting>
  <conditionalFormatting sqref="D237">
    <cfRule type="expression" priority="328" dxfId="2" stopIfTrue="1">
      <formula>E242="下越"</formula>
    </cfRule>
    <cfRule type="expression" priority="329" dxfId="1" stopIfTrue="1">
      <formula>E242="中越"</formula>
    </cfRule>
    <cfRule type="expression" priority="330" dxfId="0" stopIfTrue="1">
      <formula>E242="上越"</formula>
    </cfRule>
  </conditionalFormatting>
  <conditionalFormatting sqref="E237:O237">
    <cfRule type="expression" priority="326" dxfId="2" stopIfTrue="1">
      <formula>E242="下越"</formula>
    </cfRule>
    <cfRule type="expression" priority="327" dxfId="1" stopIfTrue="1">
      <formula>E242="中越"</formula>
    </cfRule>
  </conditionalFormatting>
  <conditionalFormatting sqref="E254">
    <cfRule type="expression" priority="325" dxfId="0" stopIfTrue="1">
      <formula>E259="上越"</formula>
    </cfRule>
  </conditionalFormatting>
  <conditionalFormatting sqref="E272">
    <cfRule type="expression" priority="324" dxfId="0" stopIfTrue="1">
      <formula>E277="上越"</formula>
    </cfRule>
  </conditionalFormatting>
  <conditionalFormatting sqref="D254">
    <cfRule type="expression" priority="321" dxfId="2" stopIfTrue="1">
      <formula>E259="下越"</formula>
    </cfRule>
    <cfRule type="expression" priority="322" dxfId="1" stopIfTrue="1">
      <formula>E259="中越"</formula>
    </cfRule>
    <cfRule type="expression" priority="323" dxfId="0" stopIfTrue="1">
      <formula>E259="上越"</formula>
    </cfRule>
  </conditionalFormatting>
  <conditionalFormatting sqref="E254:O254">
    <cfRule type="expression" priority="319" dxfId="2" stopIfTrue="1">
      <formula>E259="下越"</formula>
    </cfRule>
    <cfRule type="expression" priority="320" dxfId="1" stopIfTrue="1">
      <formula>E259="中越"</formula>
    </cfRule>
  </conditionalFormatting>
  <conditionalFormatting sqref="E272">
    <cfRule type="expression" priority="318" dxfId="0" stopIfTrue="1">
      <formula>E277="上越"</formula>
    </cfRule>
  </conditionalFormatting>
  <conditionalFormatting sqref="D272">
    <cfRule type="expression" priority="315" dxfId="2" stopIfTrue="1">
      <formula>E277="下越"</formula>
    </cfRule>
    <cfRule type="expression" priority="316" dxfId="1" stopIfTrue="1">
      <formula>E277="中越"</formula>
    </cfRule>
    <cfRule type="expression" priority="317" dxfId="0" stopIfTrue="1">
      <formula>E277="上越"</formula>
    </cfRule>
  </conditionalFormatting>
  <conditionalFormatting sqref="E272:O272">
    <cfRule type="expression" priority="313" dxfId="2" stopIfTrue="1">
      <formula>E277="下越"</formula>
    </cfRule>
    <cfRule type="expression" priority="314" dxfId="1" stopIfTrue="1">
      <formula>E277="中越"</formula>
    </cfRule>
  </conditionalFormatting>
  <conditionalFormatting sqref="E272">
    <cfRule type="expression" priority="312" dxfId="0" stopIfTrue="1">
      <formula>E277="上越"</formula>
    </cfRule>
  </conditionalFormatting>
  <conditionalFormatting sqref="D272">
    <cfRule type="expression" priority="309" dxfId="2" stopIfTrue="1">
      <formula>E277="下越"</formula>
    </cfRule>
    <cfRule type="expression" priority="310" dxfId="1" stopIfTrue="1">
      <formula>E277="中越"</formula>
    </cfRule>
    <cfRule type="expression" priority="311" dxfId="0" stopIfTrue="1">
      <formula>E277="上越"</formula>
    </cfRule>
  </conditionalFormatting>
  <conditionalFormatting sqref="E272:O272">
    <cfRule type="expression" priority="307" dxfId="2" stopIfTrue="1">
      <formula>E277="下越"</formula>
    </cfRule>
    <cfRule type="expression" priority="308" dxfId="1" stopIfTrue="1">
      <formula>E277="中越"</formula>
    </cfRule>
  </conditionalFormatting>
  <conditionalFormatting sqref="E272">
    <cfRule type="expression" priority="306" dxfId="0" stopIfTrue="1">
      <formula>E277="上越"</formula>
    </cfRule>
  </conditionalFormatting>
  <conditionalFormatting sqref="D272">
    <cfRule type="expression" priority="303" dxfId="2" stopIfTrue="1">
      <formula>E277="下越"</formula>
    </cfRule>
    <cfRule type="expression" priority="304" dxfId="1" stopIfTrue="1">
      <formula>E277="中越"</formula>
    </cfRule>
    <cfRule type="expression" priority="305" dxfId="0" stopIfTrue="1">
      <formula>E277="上越"</formula>
    </cfRule>
  </conditionalFormatting>
  <conditionalFormatting sqref="E272:O272">
    <cfRule type="expression" priority="301" dxfId="2" stopIfTrue="1">
      <formula>E277="下越"</formula>
    </cfRule>
    <cfRule type="expression" priority="302" dxfId="1" stopIfTrue="1">
      <formula>E277="中越"</formula>
    </cfRule>
  </conditionalFormatting>
  <conditionalFormatting sqref="E289">
    <cfRule type="expression" priority="300" dxfId="0" stopIfTrue="1">
      <formula>E294="上越"</formula>
    </cfRule>
  </conditionalFormatting>
  <conditionalFormatting sqref="E307">
    <cfRule type="expression" priority="299" dxfId="0" stopIfTrue="1">
      <formula>E312="上越"</formula>
    </cfRule>
  </conditionalFormatting>
  <conditionalFormatting sqref="D289">
    <cfRule type="expression" priority="296" dxfId="2" stopIfTrue="1">
      <formula>E294="下越"</formula>
    </cfRule>
    <cfRule type="expression" priority="297" dxfId="1" stopIfTrue="1">
      <formula>E294="中越"</formula>
    </cfRule>
    <cfRule type="expression" priority="298" dxfId="0" stopIfTrue="1">
      <formula>E294="上越"</formula>
    </cfRule>
  </conditionalFormatting>
  <conditionalFormatting sqref="E289:O289">
    <cfRule type="expression" priority="294" dxfId="2" stopIfTrue="1">
      <formula>E294="下越"</formula>
    </cfRule>
    <cfRule type="expression" priority="295" dxfId="1" stopIfTrue="1">
      <formula>E294="中越"</formula>
    </cfRule>
  </conditionalFormatting>
  <conditionalFormatting sqref="E307">
    <cfRule type="expression" priority="293" dxfId="0" stopIfTrue="1">
      <formula>E312="上越"</formula>
    </cfRule>
  </conditionalFormatting>
  <conditionalFormatting sqref="D307">
    <cfRule type="expression" priority="290" dxfId="2" stopIfTrue="1">
      <formula>E312="下越"</formula>
    </cfRule>
    <cfRule type="expression" priority="291" dxfId="1" stopIfTrue="1">
      <formula>E312="中越"</formula>
    </cfRule>
    <cfRule type="expression" priority="292" dxfId="0" stopIfTrue="1">
      <formula>E312="上越"</formula>
    </cfRule>
  </conditionalFormatting>
  <conditionalFormatting sqref="E307:O307">
    <cfRule type="expression" priority="288" dxfId="2" stopIfTrue="1">
      <formula>E312="下越"</formula>
    </cfRule>
    <cfRule type="expression" priority="289" dxfId="1" stopIfTrue="1">
      <formula>E312="中越"</formula>
    </cfRule>
  </conditionalFormatting>
  <conditionalFormatting sqref="E307">
    <cfRule type="expression" priority="287" dxfId="0" stopIfTrue="1">
      <formula>E312="上越"</formula>
    </cfRule>
  </conditionalFormatting>
  <conditionalFormatting sqref="D307">
    <cfRule type="expression" priority="284" dxfId="2" stopIfTrue="1">
      <formula>E312="下越"</formula>
    </cfRule>
    <cfRule type="expression" priority="285" dxfId="1" stopIfTrue="1">
      <formula>E312="中越"</formula>
    </cfRule>
    <cfRule type="expression" priority="286" dxfId="0" stopIfTrue="1">
      <formula>E312="上越"</formula>
    </cfRule>
  </conditionalFormatting>
  <conditionalFormatting sqref="E307:O307">
    <cfRule type="expression" priority="282" dxfId="2" stopIfTrue="1">
      <formula>E312="下越"</formula>
    </cfRule>
    <cfRule type="expression" priority="283" dxfId="1" stopIfTrue="1">
      <formula>E312="中越"</formula>
    </cfRule>
  </conditionalFormatting>
  <conditionalFormatting sqref="E307">
    <cfRule type="expression" priority="281" dxfId="0" stopIfTrue="1">
      <formula>E312="上越"</formula>
    </cfRule>
  </conditionalFormatting>
  <conditionalFormatting sqref="D307">
    <cfRule type="expression" priority="278" dxfId="2" stopIfTrue="1">
      <formula>E312="下越"</formula>
    </cfRule>
    <cfRule type="expression" priority="279" dxfId="1" stopIfTrue="1">
      <formula>E312="中越"</formula>
    </cfRule>
    <cfRule type="expression" priority="280" dxfId="0" stopIfTrue="1">
      <formula>E312="上越"</formula>
    </cfRule>
  </conditionalFormatting>
  <conditionalFormatting sqref="E307:O307">
    <cfRule type="expression" priority="276" dxfId="2" stopIfTrue="1">
      <formula>E312="下越"</formula>
    </cfRule>
    <cfRule type="expression" priority="277" dxfId="1" stopIfTrue="1">
      <formula>E312="中越"</formula>
    </cfRule>
  </conditionalFormatting>
  <conditionalFormatting sqref="E324">
    <cfRule type="expression" priority="275" dxfId="0" stopIfTrue="1">
      <formula>E329="上越"</formula>
    </cfRule>
  </conditionalFormatting>
  <conditionalFormatting sqref="E342">
    <cfRule type="expression" priority="274" dxfId="0" stopIfTrue="1">
      <formula>E347="上越"</formula>
    </cfRule>
  </conditionalFormatting>
  <conditionalFormatting sqref="D324">
    <cfRule type="expression" priority="271" dxfId="2" stopIfTrue="1">
      <formula>E329="下越"</formula>
    </cfRule>
    <cfRule type="expression" priority="272" dxfId="1" stopIfTrue="1">
      <formula>E329="中越"</formula>
    </cfRule>
    <cfRule type="expression" priority="273" dxfId="0" stopIfTrue="1">
      <formula>E329="上越"</formula>
    </cfRule>
  </conditionalFormatting>
  <conditionalFormatting sqref="E324:O324">
    <cfRule type="expression" priority="269" dxfId="2" stopIfTrue="1">
      <formula>E329="下越"</formula>
    </cfRule>
    <cfRule type="expression" priority="270" dxfId="1" stopIfTrue="1">
      <formula>E329="中越"</formula>
    </cfRule>
  </conditionalFormatting>
  <conditionalFormatting sqref="E342">
    <cfRule type="expression" priority="268" dxfId="0" stopIfTrue="1">
      <formula>E347="上越"</formula>
    </cfRule>
  </conditionalFormatting>
  <conditionalFormatting sqref="D342">
    <cfRule type="expression" priority="265" dxfId="2" stopIfTrue="1">
      <formula>E347="下越"</formula>
    </cfRule>
    <cfRule type="expression" priority="266" dxfId="1" stopIfTrue="1">
      <formula>E347="中越"</formula>
    </cfRule>
    <cfRule type="expression" priority="267" dxfId="0" stopIfTrue="1">
      <formula>E347="上越"</formula>
    </cfRule>
  </conditionalFormatting>
  <conditionalFormatting sqref="E342:O342">
    <cfRule type="expression" priority="263" dxfId="2" stopIfTrue="1">
      <formula>E347="下越"</formula>
    </cfRule>
    <cfRule type="expression" priority="264" dxfId="1" stopIfTrue="1">
      <formula>E347="中越"</formula>
    </cfRule>
  </conditionalFormatting>
  <conditionalFormatting sqref="E342">
    <cfRule type="expression" priority="262" dxfId="0" stopIfTrue="1">
      <formula>E347="上越"</formula>
    </cfRule>
  </conditionalFormatting>
  <conditionalFormatting sqref="D342">
    <cfRule type="expression" priority="259" dxfId="2" stopIfTrue="1">
      <formula>E347="下越"</formula>
    </cfRule>
    <cfRule type="expression" priority="260" dxfId="1" stopIfTrue="1">
      <formula>E347="中越"</formula>
    </cfRule>
    <cfRule type="expression" priority="261" dxfId="0" stopIfTrue="1">
      <formula>E347="上越"</formula>
    </cfRule>
  </conditionalFormatting>
  <conditionalFormatting sqref="E342:O342">
    <cfRule type="expression" priority="257" dxfId="2" stopIfTrue="1">
      <formula>E347="下越"</formula>
    </cfRule>
    <cfRule type="expression" priority="258" dxfId="1" stopIfTrue="1">
      <formula>E347="中越"</formula>
    </cfRule>
  </conditionalFormatting>
  <conditionalFormatting sqref="E342">
    <cfRule type="expression" priority="256" dxfId="0" stopIfTrue="1">
      <formula>E347="上越"</formula>
    </cfRule>
  </conditionalFormatting>
  <conditionalFormatting sqref="D342">
    <cfRule type="expression" priority="253" dxfId="2" stopIfTrue="1">
      <formula>E347="下越"</formula>
    </cfRule>
    <cfRule type="expression" priority="254" dxfId="1" stopIfTrue="1">
      <formula>E347="中越"</formula>
    </cfRule>
    <cfRule type="expression" priority="255" dxfId="0" stopIfTrue="1">
      <formula>E347="上越"</formula>
    </cfRule>
  </conditionalFormatting>
  <conditionalFormatting sqref="E342:O342">
    <cfRule type="expression" priority="251" dxfId="2" stopIfTrue="1">
      <formula>E347="下越"</formula>
    </cfRule>
    <cfRule type="expression" priority="252" dxfId="1" stopIfTrue="1">
      <formula>E347="中越"</formula>
    </cfRule>
  </conditionalFormatting>
  <conditionalFormatting sqref="E359">
    <cfRule type="expression" priority="250" dxfId="0" stopIfTrue="1">
      <formula>E364="上越"</formula>
    </cfRule>
  </conditionalFormatting>
  <conditionalFormatting sqref="E377">
    <cfRule type="expression" priority="249" dxfId="0" stopIfTrue="1">
      <formula>E382="上越"</formula>
    </cfRule>
  </conditionalFormatting>
  <conditionalFormatting sqref="D359">
    <cfRule type="expression" priority="246" dxfId="2" stopIfTrue="1">
      <formula>E364="下越"</formula>
    </cfRule>
    <cfRule type="expression" priority="247" dxfId="1" stopIfTrue="1">
      <formula>E364="中越"</formula>
    </cfRule>
    <cfRule type="expression" priority="248" dxfId="0" stopIfTrue="1">
      <formula>E364="上越"</formula>
    </cfRule>
  </conditionalFormatting>
  <conditionalFormatting sqref="E359:O359">
    <cfRule type="expression" priority="244" dxfId="2" stopIfTrue="1">
      <formula>E364="下越"</formula>
    </cfRule>
    <cfRule type="expression" priority="245" dxfId="1" stopIfTrue="1">
      <formula>E364="中越"</formula>
    </cfRule>
  </conditionalFormatting>
  <conditionalFormatting sqref="E377">
    <cfRule type="expression" priority="243" dxfId="0" stopIfTrue="1">
      <formula>E382="上越"</formula>
    </cfRule>
  </conditionalFormatting>
  <conditionalFormatting sqref="D377">
    <cfRule type="expression" priority="240" dxfId="2" stopIfTrue="1">
      <formula>E382="下越"</formula>
    </cfRule>
    <cfRule type="expression" priority="241" dxfId="1" stopIfTrue="1">
      <formula>E382="中越"</formula>
    </cfRule>
    <cfRule type="expression" priority="242" dxfId="0" stopIfTrue="1">
      <formula>E382="上越"</formula>
    </cfRule>
  </conditionalFormatting>
  <conditionalFormatting sqref="E377:O377">
    <cfRule type="expression" priority="238" dxfId="2" stopIfTrue="1">
      <formula>E382="下越"</formula>
    </cfRule>
    <cfRule type="expression" priority="239" dxfId="1" stopIfTrue="1">
      <formula>E382="中越"</formula>
    </cfRule>
  </conditionalFormatting>
  <conditionalFormatting sqref="E377">
    <cfRule type="expression" priority="237" dxfId="0" stopIfTrue="1">
      <formula>E382="上越"</formula>
    </cfRule>
  </conditionalFormatting>
  <conditionalFormatting sqref="D377">
    <cfRule type="expression" priority="234" dxfId="2" stopIfTrue="1">
      <formula>E382="下越"</formula>
    </cfRule>
    <cfRule type="expression" priority="235" dxfId="1" stopIfTrue="1">
      <formula>E382="中越"</formula>
    </cfRule>
    <cfRule type="expression" priority="236" dxfId="0" stopIfTrue="1">
      <formula>E382="上越"</formula>
    </cfRule>
  </conditionalFormatting>
  <conditionalFormatting sqref="E377:O377">
    <cfRule type="expression" priority="232" dxfId="2" stopIfTrue="1">
      <formula>E382="下越"</formula>
    </cfRule>
    <cfRule type="expression" priority="233" dxfId="1" stopIfTrue="1">
      <formula>E382="中越"</formula>
    </cfRule>
  </conditionalFormatting>
  <conditionalFormatting sqref="E377">
    <cfRule type="expression" priority="231" dxfId="0" stopIfTrue="1">
      <formula>E382="上越"</formula>
    </cfRule>
  </conditionalFormatting>
  <conditionalFormatting sqref="D377">
    <cfRule type="expression" priority="228" dxfId="2" stopIfTrue="1">
      <formula>E382="下越"</formula>
    </cfRule>
    <cfRule type="expression" priority="229" dxfId="1" stopIfTrue="1">
      <formula>E382="中越"</formula>
    </cfRule>
    <cfRule type="expression" priority="230" dxfId="0" stopIfTrue="1">
      <formula>E382="上越"</formula>
    </cfRule>
  </conditionalFormatting>
  <conditionalFormatting sqref="E377:O377">
    <cfRule type="expression" priority="226" dxfId="2" stopIfTrue="1">
      <formula>E382="下越"</formula>
    </cfRule>
    <cfRule type="expression" priority="227" dxfId="1" stopIfTrue="1">
      <formula>E382="中越"</formula>
    </cfRule>
  </conditionalFormatting>
  <conditionalFormatting sqref="E394">
    <cfRule type="expression" priority="225" dxfId="0" stopIfTrue="1">
      <formula>E399="上越"</formula>
    </cfRule>
  </conditionalFormatting>
  <conditionalFormatting sqref="E412">
    <cfRule type="expression" priority="224" dxfId="0" stopIfTrue="1">
      <formula>E417="上越"</formula>
    </cfRule>
  </conditionalFormatting>
  <conditionalFormatting sqref="D394">
    <cfRule type="expression" priority="221" dxfId="2" stopIfTrue="1">
      <formula>E399="下越"</formula>
    </cfRule>
    <cfRule type="expression" priority="222" dxfId="1" stopIfTrue="1">
      <formula>E399="中越"</formula>
    </cfRule>
    <cfRule type="expression" priority="223" dxfId="0" stopIfTrue="1">
      <formula>E399="上越"</formula>
    </cfRule>
  </conditionalFormatting>
  <conditionalFormatting sqref="E394:O394">
    <cfRule type="expression" priority="219" dxfId="2" stopIfTrue="1">
      <formula>E399="下越"</formula>
    </cfRule>
    <cfRule type="expression" priority="220" dxfId="1" stopIfTrue="1">
      <formula>E399="中越"</formula>
    </cfRule>
  </conditionalFormatting>
  <conditionalFormatting sqref="E412">
    <cfRule type="expression" priority="218" dxfId="0" stopIfTrue="1">
      <formula>E417="上越"</formula>
    </cfRule>
  </conditionalFormatting>
  <conditionalFormatting sqref="D412">
    <cfRule type="expression" priority="215" dxfId="2" stopIfTrue="1">
      <formula>E417="下越"</formula>
    </cfRule>
    <cfRule type="expression" priority="216" dxfId="1" stopIfTrue="1">
      <formula>E417="中越"</formula>
    </cfRule>
    <cfRule type="expression" priority="217" dxfId="0" stopIfTrue="1">
      <formula>E417="上越"</formula>
    </cfRule>
  </conditionalFormatting>
  <conditionalFormatting sqref="E412:O412">
    <cfRule type="expression" priority="213" dxfId="2" stopIfTrue="1">
      <formula>E417="下越"</formula>
    </cfRule>
    <cfRule type="expression" priority="214" dxfId="1" stopIfTrue="1">
      <formula>E417="中越"</formula>
    </cfRule>
  </conditionalFormatting>
  <conditionalFormatting sqref="E412">
    <cfRule type="expression" priority="212" dxfId="0" stopIfTrue="1">
      <formula>E417="上越"</formula>
    </cfRule>
  </conditionalFormatting>
  <conditionalFormatting sqref="D412">
    <cfRule type="expression" priority="209" dxfId="2" stopIfTrue="1">
      <formula>E417="下越"</formula>
    </cfRule>
    <cfRule type="expression" priority="210" dxfId="1" stopIfTrue="1">
      <formula>E417="中越"</formula>
    </cfRule>
    <cfRule type="expression" priority="211" dxfId="0" stopIfTrue="1">
      <formula>E417="上越"</formula>
    </cfRule>
  </conditionalFormatting>
  <conditionalFormatting sqref="E412:O412">
    <cfRule type="expression" priority="207" dxfId="2" stopIfTrue="1">
      <formula>E417="下越"</formula>
    </cfRule>
    <cfRule type="expression" priority="208" dxfId="1" stopIfTrue="1">
      <formula>E417="中越"</formula>
    </cfRule>
  </conditionalFormatting>
  <conditionalFormatting sqref="E412">
    <cfRule type="expression" priority="206" dxfId="0" stopIfTrue="1">
      <formula>E417="上越"</formula>
    </cfRule>
  </conditionalFormatting>
  <conditionalFormatting sqref="D412">
    <cfRule type="expression" priority="203" dxfId="2" stopIfTrue="1">
      <formula>E417="下越"</formula>
    </cfRule>
    <cfRule type="expression" priority="204" dxfId="1" stopIfTrue="1">
      <formula>E417="中越"</formula>
    </cfRule>
    <cfRule type="expression" priority="205" dxfId="0" stopIfTrue="1">
      <formula>E417="上越"</formula>
    </cfRule>
  </conditionalFormatting>
  <conditionalFormatting sqref="E412:O412">
    <cfRule type="expression" priority="201" dxfId="2" stopIfTrue="1">
      <formula>E417="下越"</formula>
    </cfRule>
    <cfRule type="expression" priority="202" dxfId="1" stopIfTrue="1">
      <formula>E417="中越"</formula>
    </cfRule>
  </conditionalFormatting>
  <conditionalFormatting sqref="E429">
    <cfRule type="expression" priority="200" dxfId="0" stopIfTrue="1">
      <formula>E434="上越"</formula>
    </cfRule>
  </conditionalFormatting>
  <conditionalFormatting sqref="E447">
    <cfRule type="expression" priority="199" dxfId="0" stopIfTrue="1">
      <formula>E452="上越"</formula>
    </cfRule>
  </conditionalFormatting>
  <conditionalFormatting sqref="D429">
    <cfRule type="expression" priority="196" dxfId="2" stopIfTrue="1">
      <formula>E434="下越"</formula>
    </cfRule>
    <cfRule type="expression" priority="197" dxfId="1" stopIfTrue="1">
      <formula>E434="中越"</formula>
    </cfRule>
    <cfRule type="expression" priority="198" dxfId="0" stopIfTrue="1">
      <formula>E434="上越"</formula>
    </cfRule>
  </conditionalFormatting>
  <conditionalFormatting sqref="E429:O429">
    <cfRule type="expression" priority="194" dxfId="2" stopIfTrue="1">
      <formula>E434="下越"</formula>
    </cfRule>
    <cfRule type="expression" priority="195" dxfId="1" stopIfTrue="1">
      <formula>E434="中越"</formula>
    </cfRule>
  </conditionalFormatting>
  <conditionalFormatting sqref="E447">
    <cfRule type="expression" priority="193" dxfId="0" stopIfTrue="1">
      <formula>E452="上越"</formula>
    </cfRule>
  </conditionalFormatting>
  <conditionalFormatting sqref="D447">
    <cfRule type="expression" priority="190" dxfId="2" stopIfTrue="1">
      <formula>E452="下越"</formula>
    </cfRule>
    <cfRule type="expression" priority="191" dxfId="1" stopIfTrue="1">
      <formula>E452="中越"</formula>
    </cfRule>
    <cfRule type="expression" priority="192" dxfId="0" stopIfTrue="1">
      <formula>E452="上越"</formula>
    </cfRule>
  </conditionalFormatting>
  <conditionalFormatting sqref="E447:O447">
    <cfRule type="expression" priority="188" dxfId="2" stopIfTrue="1">
      <formula>E452="下越"</formula>
    </cfRule>
    <cfRule type="expression" priority="189" dxfId="1" stopIfTrue="1">
      <formula>E452="中越"</formula>
    </cfRule>
  </conditionalFormatting>
  <conditionalFormatting sqref="E447">
    <cfRule type="expression" priority="187" dxfId="0" stopIfTrue="1">
      <formula>E452="上越"</formula>
    </cfRule>
  </conditionalFormatting>
  <conditionalFormatting sqref="D447">
    <cfRule type="expression" priority="184" dxfId="2" stopIfTrue="1">
      <formula>E452="下越"</formula>
    </cfRule>
    <cfRule type="expression" priority="185" dxfId="1" stopIfTrue="1">
      <formula>E452="中越"</formula>
    </cfRule>
    <cfRule type="expression" priority="186" dxfId="0" stopIfTrue="1">
      <formula>E452="上越"</formula>
    </cfRule>
  </conditionalFormatting>
  <conditionalFormatting sqref="E447:O447">
    <cfRule type="expression" priority="182" dxfId="2" stopIfTrue="1">
      <formula>E452="下越"</formula>
    </cfRule>
    <cfRule type="expression" priority="183" dxfId="1" stopIfTrue="1">
      <formula>E452="中越"</formula>
    </cfRule>
  </conditionalFormatting>
  <conditionalFormatting sqref="E447">
    <cfRule type="expression" priority="181" dxfId="0" stopIfTrue="1">
      <formula>E452="上越"</formula>
    </cfRule>
  </conditionalFormatting>
  <conditionalFormatting sqref="D447">
    <cfRule type="expression" priority="178" dxfId="2" stopIfTrue="1">
      <formula>E452="下越"</formula>
    </cfRule>
    <cfRule type="expression" priority="179" dxfId="1" stopIfTrue="1">
      <formula>E452="中越"</formula>
    </cfRule>
    <cfRule type="expression" priority="180" dxfId="0" stopIfTrue="1">
      <formula>E452="上越"</formula>
    </cfRule>
  </conditionalFormatting>
  <conditionalFormatting sqref="E447:O447">
    <cfRule type="expression" priority="176" dxfId="2" stopIfTrue="1">
      <formula>E452="下越"</formula>
    </cfRule>
    <cfRule type="expression" priority="177" dxfId="1" stopIfTrue="1">
      <formula>E452="中越"</formula>
    </cfRule>
  </conditionalFormatting>
  <conditionalFormatting sqref="E464">
    <cfRule type="expression" priority="175" dxfId="0" stopIfTrue="1">
      <formula>E469="上越"</formula>
    </cfRule>
  </conditionalFormatting>
  <conditionalFormatting sqref="E482">
    <cfRule type="expression" priority="174" dxfId="0" stopIfTrue="1">
      <formula>E487="上越"</formula>
    </cfRule>
  </conditionalFormatting>
  <conditionalFormatting sqref="D464">
    <cfRule type="expression" priority="171" dxfId="2" stopIfTrue="1">
      <formula>E469="下越"</formula>
    </cfRule>
    <cfRule type="expression" priority="172" dxfId="1" stopIfTrue="1">
      <formula>E469="中越"</formula>
    </cfRule>
    <cfRule type="expression" priority="173" dxfId="0" stopIfTrue="1">
      <formula>E469="上越"</formula>
    </cfRule>
  </conditionalFormatting>
  <conditionalFormatting sqref="E464:O464">
    <cfRule type="expression" priority="169" dxfId="2" stopIfTrue="1">
      <formula>E469="下越"</formula>
    </cfRule>
    <cfRule type="expression" priority="170" dxfId="1" stopIfTrue="1">
      <formula>E469="中越"</formula>
    </cfRule>
  </conditionalFormatting>
  <conditionalFormatting sqref="E482">
    <cfRule type="expression" priority="168" dxfId="0" stopIfTrue="1">
      <formula>E487="上越"</formula>
    </cfRule>
  </conditionalFormatting>
  <conditionalFormatting sqref="D482">
    <cfRule type="expression" priority="165" dxfId="2" stopIfTrue="1">
      <formula>E487="下越"</formula>
    </cfRule>
    <cfRule type="expression" priority="166" dxfId="1" stopIfTrue="1">
      <formula>E487="中越"</formula>
    </cfRule>
    <cfRule type="expression" priority="167" dxfId="0" stopIfTrue="1">
      <formula>E487="上越"</formula>
    </cfRule>
  </conditionalFormatting>
  <conditionalFormatting sqref="E482:O482">
    <cfRule type="expression" priority="163" dxfId="2" stopIfTrue="1">
      <formula>E487="下越"</formula>
    </cfRule>
    <cfRule type="expression" priority="164" dxfId="1" stopIfTrue="1">
      <formula>E487="中越"</formula>
    </cfRule>
  </conditionalFormatting>
  <conditionalFormatting sqref="E482">
    <cfRule type="expression" priority="162" dxfId="0" stopIfTrue="1">
      <formula>E487="上越"</formula>
    </cfRule>
  </conditionalFormatting>
  <conditionalFormatting sqref="D482">
    <cfRule type="expression" priority="159" dxfId="2" stopIfTrue="1">
      <formula>E487="下越"</formula>
    </cfRule>
    <cfRule type="expression" priority="160" dxfId="1" stopIfTrue="1">
      <formula>E487="中越"</formula>
    </cfRule>
    <cfRule type="expression" priority="161" dxfId="0" stopIfTrue="1">
      <formula>E487="上越"</formula>
    </cfRule>
  </conditionalFormatting>
  <conditionalFormatting sqref="E482:O482">
    <cfRule type="expression" priority="157" dxfId="2" stopIfTrue="1">
      <formula>E487="下越"</formula>
    </cfRule>
    <cfRule type="expression" priority="158" dxfId="1" stopIfTrue="1">
      <formula>E487="中越"</formula>
    </cfRule>
  </conditionalFormatting>
  <conditionalFormatting sqref="E482">
    <cfRule type="expression" priority="156" dxfId="0" stopIfTrue="1">
      <formula>E487="上越"</formula>
    </cfRule>
  </conditionalFormatting>
  <conditionalFormatting sqref="D482">
    <cfRule type="expression" priority="153" dxfId="2" stopIfTrue="1">
      <formula>E487="下越"</formula>
    </cfRule>
    <cfRule type="expression" priority="154" dxfId="1" stopIfTrue="1">
      <formula>E487="中越"</formula>
    </cfRule>
    <cfRule type="expression" priority="155" dxfId="0" stopIfTrue="1">
      <formula>E487="上越"</formula>
    </cfRule>
  </conditionalFormatting>
  <conditionalFormatting sqref="E482:O482">
    <cfRule type="expression" priority="151" dxfId="2" stopIfTrue="1">
      <formula>E487="下越"</formula>
    </cfRule>
    <cfRule type="expression" priority="152" dxfId="1" stopIfTrue="1">
      <formula>E487="中越"</formula>
    </cfRule>
  </conditionalFormatting>
  <conditionalFormatting sqref="E499">
    <cfRule type="expression" priority="150" dxfId="0" stopIfTrue="1">
      <formula>E504="上越"</formula>
    </cfRule>
  </conditionalFormatting>
  <conditionalFormatting sqref="E517">
    <cfRule type="expression" priority="149" dxfId="0" stopIfTrue="1">
      <formula>E522="上越"</formula>
    </cfRule>
  </conditionalFormatting>
  <conditionalFormatting sqref="D499">
    <cfRule type="expression" priority="146" dxfId="2" stopIfTrue="1">
      <formula>E504="下越"</formula>
    </cfRule>
    <cfRule type="expression" priority="147" dxfId="1" stopIfTrue="1">
      <formula>E504="中越"</formula>
    </cfRule>
    <cfRule type="expression" priority="148" dxfId="0" stopIfTrue="1">
      <formula>E504="上越"</formula>
    </cfRule>
  </conditionalFormatting>
  <conditionalFormatting sqref="E499:O499">
    <cfRule type="expression" priority="144" dxfId="2" stopIfTrue="1">
      <formula>E504="下越"</formula>
    </cfRule>
    <cfRule type="expression" priority="145" dxfId="1" stopIfTrue="1">
      <formula>E504="中越"</formula>
    </cfRule>
  </conditionalFormatting>
  <conditionalFormatting sqref="E517">
    <cfRule type="expression" priority="143" dxfId="0" stopIfTrue="1">
      <formula>E522="上越"</formula>
    </cfRule>
  </conditionalFormatting>
  <conditionalFormatting sqref="D517">
    <cfRule type="expression" priority="140" dxfId="2" stopIfTrue="1">
      <formula>E522="下越"</formula>
    </cfRule>
    <cfRule type="expression" priority="141" dxfId="1" stopIfTrue="1">
      <formula>E522="中越"</formula>
    </cfRule>
    <cfRule type="expression" priority="142" dxfId="0" stopIfTrue="1">
      <formula>E522="上越"</formula>
    </cfRule>
  </conditionalFormatting>
  <conditionalFormatting sqref="E517:O517">
    <cfRule type="expression" priority="138" dxfId="2" stopIfTrue="1">
      <formula>E522="下越"</formula>
    </cfRule>
    <cfRule type="expression" priority="139" dxfId="1" stopIfTrue="1">
      <formula>E522="中越"</formula>
    </cfRule>
  </conditionalFormatting>
  <conditionalFormatting sqref="E517">
    <cfRule type="expression" priority="137" dxfId="0" stopIfTrue="1">
      <formula>E522="上越"</formula>
    </cfRule>
  </conditionalFormatting>
  <conditionalFormatting sqref="D517">
    <cfRule type="expression" priority="134" dxfId="2" stopIfTrue="1">
      <formula>E522="下越"</formula>
    </cfRule>
    <cfRule type="expression" priority="135" dxfId="1" stopIfTrue="1">
      <formula>E522="中越"</formula>
    </cfRule>
    <cfRule type="expression" priority="136" dxfId="0" stopIfTrue="1">
      <formula>E522="上越"</formula>
    </cfRule>
  </conditionalFormatting>
  <conditionalFormatting sqref="E517:O517">
    <cfRule type="expression" priority="132" dxfId="2" stopIfTrue="1">
      <formula>E522="下越"</formula>
    </cfRule>
    <cfRule type="expression" priority="133" dxfId="1" stopIfTrue="1">
      <formula>E522="中越"</formula>
    </cfRule>
  </conditionalFormatting>
  <conditionalFormatting sqref="E517">
    <cfRule type="expression" priority="131" dxfId="0" stopIfTrue="1">
      <formula>E522="上越"</formula>
    </cfRule>
  </conditionalFormatting>
  <conditionalFormatting sqref="D517">
    <cfRule type="expression" priority="128" dxfId="2" stopIfTrue="1">
      <formula>E522="下越"</formula>
    </cfRule>
    <cfRule type="expression" priority="129" dxfId="1" stopIfTrue="1">
      <formula>E522="中越"</formula>
    </cfRule>
    <cfRule type="expression" priority="130" dxfId="0" stopIfTrue="1">
      <formula>E522="上越"</formula>
    </cfRule>
  </conditionalFormatting>
  <conditionalFormatting sqref="E517:O517">
    <cfRule type="expression" priority="126" dxfId="2" stopIfTrue="1">
      <formula>E522="下越"</formula>
    </cfRule>
    <cfRule type="expression" priority="127" dxfId="1" stopIfTrue="1">
      <formula>E522="中越"</formula>
    </cfRule>
  </conditionalFormatting>
  <conditionalFormatting sqref="E534">
    <cfRule type="expression" priority="125" dxfId="0" stopIfTrue="1">
      <formula>E539="上越"</formula>
    </cfRule>
  </conditionalFormatting>
  <conditionalFormatting sqref="E552">
    <cfRule type="expression" priority="124" dxfId="0" stopIfTrue="1">
      <formula>E557="上越"</formula>
    </cfRule>
  </conditionalFormatting>
  <conditionalFormatting sqref="D534">
    <cfRule type="expression" priority="121" dxfId="2" stopIfTrue="1">
      <formula>E539="下越"</formula>
    </cfRule>
    <cfRule type="expression" priority="122" dxfId="1" stopIfTrue="1">
      <formula>E539="中越"</formula>
    </cfRule>
    <cfRule type="expression" priority="123" dxfId="0" stopIfTrue="1">
      <formula>E539="上越"</formula>
    </cfRule>
  </conditionalFormatting>
  <conditionalFormatting sqref="E534:O534">
    <cfRule type="expression" priority="119" dxfId="2" stopIfTrue="1">
      <formula>E539="下越"</formula>
    </cfRule>
    <cfRule type="expression" priority="120" dxfId="1" stopIfTrue="1">
      <formula>E539="中越"</formula>
    </cfRule>
  </conditionalFormatting>
  <conditionalFormatting sqref="E552">
    <cfRule type="expression" priority="118" dxfId="0" stopIfTrue="1">
      <formula>E557="上越"</formula>
    </cfRule>
  </conditionalFormatting>
  <conditionalFormatting sqref="D552">
    <cfRule type="expression" priority="115" dxfId="2" stopIfTrue="1">
      <formula>E557="下越"</formula>
    </cfRule>
    <cfRule type="expression" priority="116" dxfId="1" stopIfTrue="1">
      <formula>E557="中越"</formula>
    </cfRule>
    <cfRule type="expression" priority="117" dxfId="0" stopIfTrue="1">
      <formula>E557="上越"</formula>
    </cfRule>
  </conditionalFormatting>
  <conditionalFormatting sqref="E552:O552">
    <cfRule type="expression" priority="113" dxfId="2" stopIfTrue="1">
      <formula>E557="下越"</formula>
    </cfRule>
    <cfRule type="expression" priority="114" dxfId="1" stopIfTrue="1">
      <formula>E557="中越"</formula>
    </cfRule>
  </conditionalFormatting>
  <conditionalFormatting sqref="E552">
    <cfRule type="expression" priority="112" dxfId="0" stopIfTrue="1">
      <formula>E557="上越"</formula>
    </cfRule>
  </conditionalFormatting>
  <conditionalFormatting sqref="D552">
    <cfRule type="expression" priority="109" dxfId="2" stopIfTrue="1">
      <formula>E557="下越"</formula>
    </cfRule>
    <cfRule type="expression" priority="110" dxfId="1" stopIfTrue="1">
      <formula>E557="中越"</formula>
    </cfRule>
    <cfRule type="expression" priority="111" dxfId="0" stopIfTrue="1">
      <formula>E557="上越"</formula>
    </cfRule>
  </conditionalFormatting>
  <conditionalFormatting sqref="E552:O552">
    <cfRule type="expression" priority="107" dxfId="2" stopIfTrue="1">
      <formula>E557="下越"</formula>
    </cfRule>
    <cfRule type="expression" priority="108" dxfId="1" stopIfTrue="1">
      <formula>E557="中越"</formula>
    </cfRule>
  </conditionalFormatting>
  <conditionalFormatting sqref="E552">
    <cfRule type="expression" priority="106" dxfId="0" stopIfTrue="1">
      <formula>E557="上越"</formula>
    </cfRule>
  </conditionalFormatting>
  <conditionalFormatting sqref="D552">
    <cfRule type="expression" priority="103" dxfId="2" stopIfTrue="1">
      <formula>E557="下越"</formula>
    </cfRule>
    <cfRule type="expression" priority="104" dxfId="1" stopIfTrue="1">
      <formula>E557="中越"</formula>
    </cfRule>
    <cfRule type="expression" priority="105" dxfId="0" stopIfTrue="1">
      <formula>E557="上越"</formula>
    </cfRule>
  </conditionalFormatting>
  <conditionalFormatting sqref="E552:O552">
    <cfRule type="expression" priority="101" dxfId="2" stopIfTrue="1">
      <formula>E557="下越"</formula>
    </cfRule>
    <cfRule type="expression" priority="102" dxfId="1" stopIfTrue="1">
      <formula>E557="中越"</formula>
    </cfRule>
  </conditionalFormatting>
  <conditionalFormatting sqref="E569">
    <cfRule type="expression" priority="100" dxfId="0" stopIfTrue="1">
      <formula>E574="上越"</formula>
    </cfRule>
  </conditionalFormatting>
  <conditionalFormatting sqref="E587">
    <cfRule type="expression" priority="99" dxfId="0" stopIfTrue="1">
      <formula>E592="上越"</formula>
    </cfRule>
  </conditionalFormatting>
  <conditionalFormatting sqref="D569">
    <cfRule type="expression" priority="96" dxfId="2" stopIfTrue="1">
      <formula>E574="下越"</formula>
    </cfRule>
    <cfRule type="expression" priority="97" dxfId="1" stopIfTrue="1">
      <formula>E574="中越"</formula>
    </cfRule>
    <cfRule type="expression" priority="98" dxfId="0" stopIfTrue="1">
      <formula>E574="上越"</formula>
    </cfRule>
  </conditionalFormatting>
  <conditionalFormatting sqref="E569:O569">
    <cfRule type="expression" priority="94" dxfId="2" stopIfTrue="1">
      <formula>E574="下越"</formula>
    </cfRule>
    <cfRule type="expression" priority="95" dxfId="1" stopIfTrue="1">
      <formula>E574="中越"</formula>
    </cfRule>
  </conditionalFormatting>
  <conditionalFormatting sqref="E587">
    <cfRule type="expression" priority="93" dxfId="0" stopIfTrue="1">
      <formula>E592="上越"</formula>
    </cfRule>
  </conditionalFormatting>
  <conditionalFormatting sqref="D587">
    <cfRule type="expression" priority="90" dxfId="2" stopIfTrue="1">
      <formula>E592="下越"</formula>
    </cfRule>
    <cfRule type="expression" priority="91" dxfId="1" stopIfTrue="1">
      <formula>E592="中越"</formula>
    </cfRule>
    <cfRule type="expression" priority="92" dxfId="0" stopIfTrue="1">
      <formula>E592="上越"</formula>
    </cfRule>
  </conditionalFormatting>
  <conditionalFormatting sqref="E587:O587">
    <cfRule type="expression" priority="88" dxfId="2" stopIfTrue="1">
      <formula>E592="下越"</formula>
    </cfRule>
    <cfRule type="expression" priority="89" dxfId="1" stopIfTrue="1">
      <formula>E592="中越"</formula>
    </cfRule>
  </conditionalFormatting>
  <conditionalFormatting sqref="E587">
    <cfRule type="expression" priority="87" dxfId="0" stopIfTrue="1">
      <formula>E592="上越"</formula>
    </cfRule>
  </conditionalFormatting>
  <conditionalFormatting sqref="D587">
    <cfRule type="expression" priority="84" dxfId="2" stopIfTrue="1">
      <formula>E592="下越"</formula>
    </cfRule>
    <cfRule type="expression" priority="85" dxfId="1" stopIfTrue="1">
      <formula>E592="中越"</formula>
    </cfRule>
    <cfRule type="expression" priority="86" dxfId="0" stopIfTrue="1">
      <formula>E592="上越"</formula>
    </cfRule>
  </conditionalFormatting>
  <conditionalFormatting sqref="E587:O587">
    <cfRule type="expression" priority="82" dxfId="2" stopIfTrue="1">
      <formula>E592="下越"</formula>
    </cfRule>
    <cfRule type="expression" priority="83" dxfId="1" stopIfTrue="1">
      <formula>E592="中越"</formula>
    </cfRule>
  </conditionalFormatting>
  <conditionalFormatting sqref="E587">
    <cfRule type="expression" priority="81" dxfId="0" stopIfTrue="1">
      <formula>E592="上越"</formula>
    </cfRule>
  </conditionalFormatting>
  <conditionalFormatting sqref="D587">
    <cfRule type="expression" priority="78" dxfId="2" stopIfTrue="1">
      <formula>E592="下越"</formula>
    </cfRule>
    <cfRule type="expression" priority="79" dxfId="1" stopIfTrue="1">
      <formula>E592="中越"</formula>
    </cfRule>
    <cfRule type="expression" priority="80" dxfId="0" stopIfTrue="1">
      <formula>E592="上越"</formula>
    </cfRule>
  </conditionalFormatting>
  <conditionalFormatting sqref="E587:O587">
    <cfRule type="expression" priority="76" dxfId="2" stopIfTrue="1">
      <formula>E592="下越"</formula>
    </cfRule>
    <cfRule type="expression" priority="77" dxfId="1" stopIfTrue="1">
      <formula>E592="中越"</formula>
    </cfRule>
  </conditionalFormatting>
  <conditionalFormatting sqref="E604">
    <cfRule type="expression" priority="75" dxfId="0" stopIfTrue="1">
      <formula>E609="上越"</formula>
    </cfRule>
  </conditionalFormatting>
  <conditionalFormatting sqref="E622">
    <cfRule type="expression" priority="74" dxfId="0" stopIfTrue="1">
      <formula>E627="上越"</formula>
    </cfRule>
  </conditionalFormatting>
  <conditionalFormatting sqref="D604">
    <cfRule type="expression" priority="71" dxfId="2" stopIfTrue="1">
      <formula>E609="下越"</formula>
    </cfRule>
    <cfRule type="expression" priority="72" dxfId="1" stopIfTrue="1">
      <formula>E609="中越"</formula>
    </cfRule>
    <cfRule type="expression" priority="73" dxfId="0" stopIfTrue="1">
      <formula>E609="上越"</formula>
    </cfRule>
  </conditionalFormatting>
  <conditionalFormatting sqref="E604:O604">
    <cfRule type="expression" priority="69" dxfId="2" stopIfTrue="1">
      <formula>E609="下越"</formula>
    </cfRule>
    <cfRule type="expression" priority="70" dxfId="1" stopIfTrue="1">
      <formula>E609="中越"</formula>
    </cfRule>
  </conditionalFormatting>
  <conditionalFormatting sqref="E622">
    <cfRule type="expression" priority="68" dxfId="0" stopIfTrue="1">
      <formula>E627="上越"</formula>
    </cfRule>
  </conditionalFormatting>
  <conditionalFormatting sqref="D622">
    <cfRule type="expression" priority="65" dxfId="2" stopIfTrue="1">
      <formula>E627="下越"</formula>
    </cfRule>
    <cfRule type="expression" priority="66" dxfId="1" stopIfTrue="1">
      <formula>E627="中越"</formula>
    </cfRule>
    <cfRule type="expression" priority="67" dxfId="0" stopIfTrue="1">
      <formula>E627="上越"</formula>
    </cfRule>
  </conditionalFormatting>
  <conditionalFormatting sqref="E622:O622">
    <cfRule type="expression" priority="63" dxfId="2" stopIfTrue="1">
      <formula>E627="下越"</formula>
    </cfRule>
    <cfRule type="expression" priority="64" dxfId="1" stopIfTrue="1">
      <formula>E627="中越"</formula>
    </cfRule>
  </conditionalFormatting>
  <conditionalFormatting sqref="E622">
    <cfRule type="expression" priority="62" dxfId="0" stopIfTrue="1">
      <formula>E627="上越"</formula>
    </cfRule>
  </conditionalFormatting>
  <conditionalFormatting sqref="D622">
    <cfRule type="expression" priority="59" dxfId="2" stopIfTrue="1">
      <formula>E627="下越"</formula>
    </cfRule>
    <cfRule type="expression" priority="60" dxfId="1" stopIfTrue="1">
      <formula>E627="中越"</formula>
    </cfRule>
    <cfRule type="expression" priority="61" dxfId="0" stopIfTrue="1">
      <formula>E627="上越"</formula>
    </cfRule>
  </conditionalFormatting>
  <conditionalFormatting sqref="E622:O622">
    <cfRule type="expression" priority="57" dxfId="2" stopIfTrue="1">
      <formula>E627="下越"</formula>
    </cfRule>
    <cfRule type="expression" priority="58" dxfId="1" stopIfTrue="1">
      <formula>E627="中越"</formula>
    </cfRule>
  </conditionalFormatting>
  <conditionalFormatting sqref="E622">
    <cfRule type="expression" priority="56" dxfId="0" stopIfTrue="1">
      <formula>E627="上越"</formula>
    </cfRule>
  </conditionalFormatting>
  <conditionalFormatting sqref="D622">
    <cfRule type="expression" priority="53" dxfId="2" stopIfTrue="1">
      <formula>E627="下越"</formula>
    </cfRule>
    <cfRule type="expression" priority="54" dxfId="1" stopIfTrue="1">
      <formula>E627="中越"</formula>
    </cfRule>
    <cfRule type="expression" priority="55" dxfId="0" stopIfTrue="1">
      <formula>E627="上越"</formula>
    </cfRule>
  </conditionalFormatting>
  <conditionalFormatting sqref="E622:O622">
    <cfRule type="expression" priority="51" dxfId="2" stopIfTrue="1">
      <formula>E627="下越"</formula>
    </cfRule>
    <cfRule type="expression" priority="52" dxfId="1" stopIfTrue="1">
      <formula>E627="中越"</formula>
    </cfRule>
  </conditionalFormatting>
  <conditionalFormatting sqref="E639">
    <cfRule type="expression" priority="50" dxfId="0" stopIfTrue="1">
      <formula>E644="上越"</formula>
    </cfRule>
  </conditionalFormatting>
  <conditionalFormatting sqref="E657">
    <cfRule type="expression" priority="49" dxfId="0" stopIfTrue="1">
      <formula>E662="上越"</formula>
    </cfRule>
  </conditionalFormatting>
  <conditionalFormatting sqref="D639">
    <cfRule type="expression" priority="46" dxfId="2" stopIfTrue="1">
      <formula>E644="下越"</formula>
    </cfRule>
    <cfRule type="expression" priority="47" dxfId="1" stopIfTrue="1">
      <formula>E644="中越"</formula>
    </cfRule>
    <cfRule type="expression" priority="48" dxfId="0" stopIfTrue="1">
      <formula>E644="上越"</formula>
    </cfRule>
  </conditionalFormatting>
  <conditionalFormatting sqref="E639:O639">
    <cfRule type="expression" priority="44" dxfId="2" stopIfTrue="1">
      <formula>E644="下越"</formula>
    </cfRule>
    <cfRule type="expression" priority="45" dxfId="1" stopIfTrue="1">
      <formula>E644="中越"</formula>
    </cfRule>
  </conditionalFormatting>
  <conditionalFormatting sqref="E657">
    <cfRule type="expression" priority="43" dxfId="0" stopIfTrue="1">
      <formula>E662="上越"</formula>
    </cfRule>
  </conditionalFormatting>
  <conditionalFormatting sqref="D657">
    <cfRule type="expression" priority="40" dxfId="2" stopIfTrue="1">
      <formula>E662="下越"</formula>
    </cfRule>
    <cfRule type="expression" priority="41" dxfId="1" stopIfTrue="1">
      <formula>E662="中越"</formula>
    </cfRule>
    <cfRule type="expression" priority="42" dxfId="0" stopIfTrue="1">
      <formula>E662="上越"</formula>
    </cfRule>
  </conditionalFormatting>
  <conditionalFormatting sqref="E657:O657">
    <cfRule type="expression" priority="38" dxfId="2" stopIfTrue="1">
      <formula>E662="下越"</formula>
    </cfRule>
    <cfRule type="expression" priority="39" dxfId="1" stopIfTrue="1">
      <formula>E662="中越"</formula>
    </cfRule>
  </conditionalFormatting>
  <conditionalFormatting sqref="E657">
    <cfRule type="expression" priority="37" dxfId="0" stopIfTrue="1">
      <formula>E662="上越"</formula>
    </cfRule>
  </conditionalFormatting>
  <conditionalFormatting sqref="D657">
    <cfRule type="expression" priority="34" dxfId="2" stopIfTrue="1">
      <formula>E662="下越"</formula>
    </cfRule>
    <cfRule type="expression" priority="35" dxfId="1" stopIfTrue="1">
      <formula>E662="中越"</formula>
    </cfRule>
    <cfRule type="expression" priority="36" dxfId="0" stopIfTrue="1">
      <formula>E662="上越"</formula>
    </cfRule>
  </conditionalFormatting>
  <conditionalFormatting sqref="E657:O657">
    <cfRule type="expression" priority="32" dxfId="2" stopIfTrue="1">
      <formula>E662="下越"</formula>
    </cfRule>
    <cfRule type="expression" priority="33" dxfId="1" stopIfTrue="1">
      <formula>E662="中越"</formula>
    </cfRule>
  </conditionalFormatting>
  <conditionalFormatting sqref="E657">
    <cfRule type="expression" priority="31" dxfId="0" stopIfTrue="1">
      <formula>E662="上越"</formula>
    </cfRule>
  </conditionalFormatting>
  <conditionalFormatting sqref="D657">
    <cfRule type="expression" priority="28" dxfId="2" stopIfTrue="1">
      <formula>E662="下越"</formula>
    </cfRule>
    <cfRule type="expression" priority="29" dxfId="1" stopIfTrue="1">
      <formula>E662="中越"</formula>
    </cfRule>
    <cfRule type="expression" priority="30" dxfId="0" stopIfTrue="1">
      <formula>E662="上越"</formula>
    </cfRule>
  </conditionalFormatting>
  <conditionalFormatting sqref="E657:O657">
    <cfRule type="expression" priority="26" dxfId="2" stopIfTrue="1">
      <formula>E662="下越"</formula>
    </cfRule>
    <cfRule type="expression" priority="27" dxfId="1" stopIfTrue="1">
      <formula>E662="中越"</formula>
    </cfRule>
  </conditionalFormatting>
  <conditionalFormatting sqref="E674">
    <cfRule type="expression" priority="25" dxfId="0" stopIfTrue="1">
      <formula>E679="上越"</formula>
    </cfRule>
  </conditionalFormatting>
  <conditionalFormatting sqref="E692">
    <cfRule type="expression" priority="24" dxfId="0" stopIfTrue="1">
      <formula>E697="上越"</formula>
    </cfRule>
  </conditionalFormatting>
  <conditionalFormatting sqref="D674">
    <cfRule type="expression" priority="21" dxfId="2" stopIfTrue="1">
      <formula>E679="下越"</formula>
    </cfRule>
    <cfRule type="expression" priority="22" dxfId="1" stopIfTrue="1">
      <formula>E679="中越"</formula>
    </cfRule>
    <cfRule type="expression" priority="23" dxfId="0" stopIfTrue="1">
      <formula>E679="上越"</formula>
    </cfRule>
  </conditionalFormatting>
  <conditionalFormatting sqref="E674:O674">
    <cfRule type="expression" priority="19" dxfId="2" stopIfTrue="1">
      <formula>E679="下越"</formula>
    </cfRule>
    <cfRule type="expression" priority="20" dxfId="1" stopIfTrue="1">
      <formula>E679="中越"</formula>
    </cfRule>
  </conditionalFormatting>
  <conditionalFormatting sqref="E692">
    <cfRule type="expression" priority="18" dxfId="0" stopIfTrue="1">
      <formula>E697="上越"</formula>
    </cfRule>
  </conditionalFormatting>
  <conditionalFormatting sqref="D692">
    <cfRule type="expression" priority="15" dxfId="2" stopIfTrue="1">
      <formula>E697="下越"</formula>
    </cfRule>
    <cfRule type="expression" priority="16" dxfId="1" stopIfTrue="1">
      <formula>E697="中越"</formula>
    </cfRule>
    <cfRule type="expression" priority="17" dxfId="0" stopIfTrue="1">
      <formula>E697="上越"</formula>
    </cfRule>
  </conditionalFormatting>
  <conditionalFormatting sqref="E692:O692">
    <cfRule type="expression" priority="13" dxfId="2" stopIfTrue="1">
      <formula>E697="下越"</formula>
    </cfRule>
    <cfRule type="expression" priority="14" dxfId="1" stopIfTrue="1">
      <formula>E697="中越"</formula>
    </cfRule>
  </conditionalFormatting>
  <conditionalFormatting sqref="E692">
    <cfRule type="expression" priority="12" dxfId="0" stopIfTrue="1">
      <formula>E697="上越"</formula>
    </cfRule>
  </conditionalFormatting>
  <conditionalFormatting sqref="D692">
    <cfRule type="expression" priority="9" dxfId="2" stopIfTrue="1">
      <formula>E697="下越"</formula>
    </cfRule>
    <cfRule type="expression" priority="10" dxfId="1" stopIfTrue="1">
      <formula>E697="中越"</formula>
    </cfRule>
    <cfRule type="expression" priority="11" dxfId="0" stopIfTrue="1">
      <formula>E697="上越"</formula>
    </cfRule>
  </conditionalFormatting>
  <conditionalFormatting sqref="E692:O692">
    <cfRule type="expression" priority="7" dxfId="2" stopIfTrue="1">
      <formula>E697="下越"</formula>
    </cfRule>
    <cfRule type="expression" priority="8" dxfId="1" stopIfTrue="1">
      <formula>E697="中越"</formula>
    </cfRule>
  </conditionalFormatting>
  <conditionalFormatting sqref="E692">
    <cfRule type="expression" priority="6" dxfId="0" stopIfTrue="1">
      <formula>E697="上越"</formula>
    </cfRule>
  </conditionalFormatting>
  <conditionalFormatting sqref="D692">
    <cfRule type="expression" priority="3" dxfId="2" stopIfTrue="1">
      <formula>E697="下越"</formula>
    </cfRule>
    <cfRule type="expression" priority="4" dxfId="1" stopIfTrue="1">
      <formula>E697="中越"</formula>
    </cfRule>
    <cfRule type="expression" priority="5" dxfId="0" stopIfTrue="1">
      <formula>E697="上越"</formula>
    </cfRule>
  </conditionalFormatting>
  <conditionalFormatting sqref="E692:O692">
    <cfRule type="expression" priority="1" dxfId="2" stopIfTrue="1">
      <formula>E697="下越"</formula>
    </cfRule>
    <cfRule type="expression" priority="2" dxfId="1" stopIfTrue="1">
      <formula>E697="中越"</formula>
    </cfRule>
  </conditionalFormatting>
  <printOptions horizontalCentered="1" verticalCentered="1"/>
  <pageMargins left="0.5905511811023623" right="0.5905511811023623" top="0.45" bottom="0.45" header="0.31496062992125984" footer="0.31496062992125984"/>
  <pageSetup horizontalDpi="600" verticalDpi="600" orientation="portrait" paperSize="9" r:id="rId1"/>
  <rowBreaks count="19" manualBreakCount="19">
    <brk id="40" min="3" max="14" man="1"/>
    <brk id="75" min="3" max="14" man="1"/>
    <brk id="110" min="3" max="14" man="1"/>
    <brk id="145" min="3" max="14" man="1"/>
    <brk id="180" min="3" max="14" man="1"/>
    <brk id="215" min="3" max="14" man="1"/>
    <brk id="250" min="3" max="14" man="1"/>
    <brk id="285" min="3" max="14" man="1"/>
    <brk id="320" min="3" max="14" man="1"/>
    <brk id="355" min="3" max="14" man="1"/>
    <brk id="390" min="3" max="14" man="1"/>
    <brk id="425" min="3" max="14" man="1"/>
    <brk id="460" min="3" max="14" man="1"/>
    <brk id="495" min="3" max="14" man="1"/>
    <brk id="530" min="3" max="14" man="1"/>
    <brk id="565" min="3" max="14" man="1"/>
    <brk id="600" min="3" max="14" man="1"/>
    <brk id="635" min="3" max="14" man="1"/>
    <brk id="670" min="3" max="14" man="1"/>
  </rowBreaks>
</worksheet>
</file>

<file path=xl/worksheets/sheet12.xml><?xml version="1.0" encoding="utf-8"?>
<worksheet xmlns="http://schemas.openxmlformats.org/spreadsheetml/2006/main" xmlns:r="http://schemas.openxmlformats.org/officeDocument/2006/relationships">
  <sheetPr>
    <pageSetUpPr fitToPage="1"/>
  </sheetPr>
  <dimension ref="A2:AK86"/>
  <sheetViews>
    <sheetView showGridLines="0" showRowColHeaders="0" showZeros="0" zoomScalePageLayoutView="0" workbookViewId="0" topLeftCell="A1">
      <pane ySplit="5" topLeftCell="A6" activePane="bottomLeft" state="frozen"/>
      <selection pane="topLeft" activeCell="A1" sqref="A1"/>
      <selection pane="bottomLeft" activeCell="H15" sqref="H15:N15"/>
    </sheetView>
  </sheetViews>
  <sheetFormatPr defaultColWidth="0" defaultRowHeight="13.5" zeroHeight="1"/>
  <cols>
    <col min="1" max="1" width="9.00390625" style="289" customWidth="1"/>
    <col min="2" max="2" width="10.875" style="289" customWidth="1"/>
    <col min="3" max="3" width="3.875" style="289" customWidth="1"/>
    <col min="4" max="4" width="8.125" style="289" customWidth="1"/>
    <col min="5" max="5" width="4.875" style="289" customWidth="1"/>
    <col min="6" max="6" width="5.75390625" style="289" customWidth="1"/>
    <col min="7" max="7" width="7.625" style="289" customWidth="1"/>
    <col min="8" max="8" width="6.50390625" style="289" bestFit="1" customWidth="1"/>
    <col min="9" max="9" width="3.125" style="289" customWidth="1"/>
    <col min="10" max="10" width="7.125" style="289" customWidth="1"/>
    <col min="11" max="11" width="5.25390625" style="289" customWidth="1"/>
    <col min="12" max="12" width="4.375" style="289" customWidth="1"/>
    <col min="13" max="13" width="5.00390625" style="289" customWidth="1"/>
    <col min="14" max="14" width="4.75390625" style="289" customWidth="1"/>
    <col min="15" max="15" width="11.375" style="289" customWidth="1"/>
    <col min="16" max="16" width="17.00390625" style="289" customWidth="1"/>
    <col min="17" max="17" width="8.125" style="289" customWidth="1"/>
    <col min="18" max="18" width="4.875" style="289" customWidth="1"/>
    <col min="19" max="19" width="5.75390625" style="289" customWidth="1"/>
    <col min="20" max="20" width="7.75390625" style="289" customWidth="1"/>
    <col min="21" max="21" width="6.50390625" style="289" bestFit="1" customWidth="1"/>
    <col min="22" max="22" width="3.125" style="289" customWidth="1"/>
    <col min="23" max="23" width="7.125" style="289" customWidth="1"/>
    <col min="24" max="24" width="5.25390625" style="289" customWidth="1"/>
    <col min="25" max="25" width="4.375" style="289" customWidth="1"/>
    <col min="26" max="26" width="5.00390625" style="289" customWidth="1"/>
    <col min="27" max="27" width="4.75390625" style="289" customWidth="1"/>
    <col min="28" max="28" width="11.375" style="289" customWidth="1"/>
    <col min="29" max="29" width="13.50390625" style="289" customWidth="1"/>
    <col min="30" max="30" width="7.50390625" style="289" customWidth="1"/>
    <col min="31" max="31" width="10.25390625" style="289" hidden="1" customWidth="1"/>
    <col min="32" max="33" width="8.875" style="289" hidden="1" customWidth="1"/>
    <col min="34" max="34" width="10.375" style="289" hidden="1" customWidth="1"/>
    <col min="35" max="35" width="12.375" style="289" hidden="1" customWidth="1"/>
    <col min="36" max="36" width="8.375" style="289" hidden="1" customWidth="1"/>
    <col min="37" max="37" width="21.375" style="289" hidden="1" customWidth="1"/>
    <col min="38" max="255" width="8.875" style="289" hidden="1" customWidth="1"/>
    <col min="256" max="16384" width="1.75390625" style="289" hidden="1" customWidth="1"/>
  </cols>
  <sheetData>
    <row r="1" ht="13.5"/>
    <row r="2" spans="1:29" ht="27.75" customHeight="1">
      <c r="A2" s="625" t="s">
        <v>290</v>
      </c>
      <c r="B2" s="723" t="s">
        <v>242</v>
      </c>
      <c r="C2" s="724"/>
      <c r="D2" s="323" t="s">
        <v>241</v>
      </c>
      <c r="E2" s="320"/>
      <c r="F2" s="320"/>
      <c r="G2" s="320"/>
      <c r="H2" s="320"/>
      <c r="I2" s="320"/>
      <c r="J2" s="320"/>
      <c r="K2" s="320"/>
      <c r="L2" s="320"/>
      <c r="M2" s="320"/>
      <c r="N2" s="320"/>
      <c r="O2" s="320"/>
      <c r="P2" s="320"/>
      <c r="Q2" s="382" t="s">
        <v>312</v>
      </c>
      <c r="R2" s="320"/>
      <c r="S2" s="320"/>
      <c r="T2" s="320"/>
      <c r="U2" s="320"/>
      <c r="V2" s="320"/>
      <c r="W2" s="320"/>
      <c r="X2" s="320"/>
      <c r="Y2" s="320"/>
      <c r="Z2" s="320"/>
      <c r="AA2" s="320"/>
      <c r="AB2" s="320"/>
      <c r="AC2" s="320"/>
    </row>
    <row r="3" spans="1:29" ht="27.75" customHeight="1">
      <c r="A3" s="625"/>
      <c r="B3" s="724"/>
      <c r="C3" s="724"/>
      <c r="D3" s="323" t="s">
        <v>309</v>
      </c>
      <c r="E3" s="320"/>
      <c r="F3" s="320"/>
      <c r="G3" s="320"/>
      <c r="H3" s="320"/>
      <c r="I3" s="320"/>
      <c r="J3" s="320"/>
      <c r="K3" s="320"/>
      <c r="L3" s="320"/>
      <c r="M3" s="320"/>
      <c r="N3" s="320"/>
      <c r="O3" s="320"/>
      <c r="P3" s="320"/>
      <c r="Q3" s="383" t="s">
        <v>313</v>
      </c>
      <c r="R3" s="320"/>
      <c r="S3" s="320"/>
      <c r="T3" s="320"/>
      <c r="U3" s="320"/>
      <c r="V3" s="320"/>
      <c r="W3" s="320"/>
      <c r="X3" s="320"/>
      <c r="Y3" s="320"/>
      <c r="Z3" s="320"/>
      <c r="AA3" s="320"/>
      <c r="AB3" s="320"/>
      <c r="AC3" s="320"/>
    </row>
    <row r="4" spans="1:29" ht="20.25" customHeight="1">
      <c r="A4" s="625"/>
      <c r="B4" s="724"/>
      <c r="C4" s="724"/>
      <c r="D4" s="323" t="s">
        <v>243</v>
      </c>
      <c r="E4" s="320"/>
      <c r="F4" s="320"/>
      <c r="G4" s="320"/>
      <c r="H4" s="320"/>
      <c r="I4" s="320"/>
      <c r="J4" s="320"/>
      <c r="K4" s="320"/>
      <c r="L4" s="320"/>
      <c r="M4" s="320"/>
      <c r="N4" s="320"/>
      <c r="O4" s="320"/>
      <c r="P4" s="320"/>
      <c r="Q4" s="321" t="s">
        <v>314</v>
      </c>
      <c r="R4" s="320"/>
      <c r="S4" s="320"/>
      <c r="T4" s="320"/>
      <c r="U4" s="320"/>
      <c r="V4" s="320"/>
      <c r="W4" s="320"/>
      <c r="X4" s="320"/>
      <c r="Y4" s="320"/>
      <c r="Z4" s="320"/>
      <c r="AA4" s="320"/>
      <c r="AB4" s="320"/>
      <c r="AC4" s="320"/>
    </row>
    <row r="5" spans="5:19" ht="13.5">
      <c r="E5" s="301"/>
      <c r="F5" s="301"/>
      <c r="R5" s="301"/>
      <c r="S5" s="301"/>
    </row>
    <row r="6" spans="1:29" ht="21" customHeight="1">
      <c r="A6" s="333" t="s">
        <v>310</v>
      </c>
      <c r="B6" s="378" t="s">
        <v>311</v>
      </c>
      <c r="D6" s="601" t="s">
        <v>293</v>
      </c>
      <c r="E6" s="602"/>
      <c r="F6" s="602"/>
      <c r="G6" s="602"/>
      <c r="K6" s="289" t="s">
        <v>188</v>
      </c>
      <c r="L6" s="290"/>
      <c r="M6" s="291"/>
      <c r="N6" s="292"/>
      <c r="O6" s="288"/>
      <c r="P6" s="340"/>
      <c r="Q6" s="601" t="s">
        <v>293</v>
      </c>
      <c r="R6" s="602"/>
      <c r="S6" s="602"/>
      <c r="T6" s="602"/>
      <c r="X6" s="289" t="s">
        <v>188</v>
      </c>
      <c r="Y6" s="290"/>
      <c r="Z6" s="291"/>
      <c r="AA6" s="292"/>
      <c r="AB6" s="288"/>
      <c r="AC6" s="340"/>
    </row>
    <row r="7" spans="1:29" ht="21" customHeight="1">
      <c r="A7" s="379">
        <v>16</v>
      </c>
      <c r="B7" s="380">
        <v>12</v>
      </c>
      <c r="L7" s="293"/>
      <c r="M7" s="294"/>
      <c r="N7" s="295" t="s">
        <v>189</v>
      </c>
      <c r="O7" s="310" t="s">
        <v>210</v>
      </c>
      <c r="P7" s="341"/>
      <c r="Y7" s="293"/>
      <c r="Z7" s="294"/>
      <c r="AA7" s="295" t="s">
        <v>189</v>
      </c>
      <c r="AB7" s="310" t="s">
        <v>210</v>
      </c>
      <c r="AC7" s="341"/>
    </row>
    <row r="8" spans="15:29" ht="6" customHeight="1" thickBot="1">
      <c r="O8" s="291"/>
      <c r="P8" s="296"/>
      <c r="AB8" s="291"/>
      <c r="AC8" s="296"/>
    </row>
    <row r="9" spans="4:30" ht="23.25" thickBot="1">
      <c r="D9" s="337" t="s">
        <v>295</v>
      </c>
      <c r="E9" s="671" t="s">
        <v>294</v>
      </c>
      <c r="F9" s="672"/>
      <c r="G9" s="672"/>
      <c r="H9" s="672"/>
      <c r="I9" s="672"/>
      <c r="J9" s="672"/>
      <c r="K9" s="672"/>
      <c r="L9" s="672"/>
      <c r="M9" s="672"/>
      <c r="N9" s="672"/>
      <c r="O9" s="673"/>
      <c r="P9" s="342"/>
      <c r="Q9" s="337" t="s">
        <v>295</v>
      </c>
      <c r="R9" s="671" t="s">
        <v>294</v>
      </c>
      <c r="S9" s="672"/>
      <c r="T9" s="672"/>
      <c r="U9" s="672"/>
      <c r="V9" s="672"/>
      <c r="W9" s="672"/>
      <c r="X9" s="672"/>
      <c r="Y9" s="672"/>
      <c r="Z9" s="672"/>
      <c r="AA9" s="672"/>
      <c r="AB9" s="673"/>
      <c r="AC9" s="342"/>
      <c r="AD9" s="297"/>
    </row>
    <row r="10" spans="1:29" ht="33.75" customHeight="1">
      <c r="A10" s="329" t="str">
        <f>IF(H10="","データなし","")</f>
        <v>データなし</v>
      </c>
      <c r="D10" s="339" t="s">
        <v>191</v>
      </c>
      <c r="E10" s="674" t="s">
        <v>195</v>
      </c>
      <c r="F10" s="675"/>
      <c r="G10" s="676"/>
      <c r="H10" s="677">
        <f>IF(ISERROR(VLOOKUP(A7,$AD$32:$AK$51,2,FALSE)),"",VLOOKUP(A7,$AD$32:$AK$51,2,FALSE))</f>
      </c>
      <c r="I10" s="677"/>
      <c r="J10" s="677"/>
      <c r="K10" s="677"/>
      <c r="L10" s="677"/>
      <c r="M10" s="677"/>
      <c r="N10" s="677"/>
      <c r="O10" s="678"/>
      <c r="P10" s="343"/>
      <c r="Q10" s="339" t="s">
        <v>191</v>
      </c>
      <c r="R10" s="725" t="s">
        <v>291</v>
      </c>
      <c r="S10" s="726"/>
      <c r="T10" s="727"/>
      <c r="U10" s="728">
        <f>IF(ISERROR(VLOOKUP(B7,$AD$54:$AK$73,2,FALSE)),"",VLOOKUP(B7,$AD$54:$AK$73,2,FALSE))</f>
      </c>
      <c r="V10" s="728"/>
      <c r="W10" s="728"/>
      <c r="X10" s="728"/>
      <c r="Y10" s="728"/>
      <c r="Z10" s="728"/>
      <c r="AA10" s="728"/>
      <c r="AB10" s="729"/>
      <c r="AC10" s="343"/>
    </row>
    <row r="11" spans="4:29" ht="13.5">
      <c r="D11" s="609" t="s">
        <v>193</v>
      </c>
      <c r="E11" s="603" t="s">
        <v>197</v>
      </c>
      <c r="F11" s="610"/>
      <c r="G11" s="611"/>
      <c r="H11" s="603" t="s">
        <v>198</v>
      </c>
      <c r="I11" s="604"/>
      <c r="J11" s="604"/>
      <c r="K11" s="604"/>
      <c r="L11" s="604"/>
      <c r="M11" s="604"/>
      <c r="N11" s="604"/>
      <c r="O11" s="605"/>
      <c r="P11" s="344"/>
      <c r="Q11" s="609" t="s">
        <v>193</v>
      </c>
      <c r="R11" s="603" t="s">
        <v>197</v>
      </c>
      <c r="S11" s="610"/>
      <c r="T11" s="611"/>
      <c r="U11" s="603" t="s">
        <v>198</v>
      </c>
      <c r="V11" s="604"/>
      <c r="W11" s="604"/>
      <c r="X11" s="604"/>
      <c r="Y11" s="604"/>
      <c r="Z11" s="604"/>
      <c r="AA11" s="604"/>
      <c r="AB11" s="605"/>
      <c r="AC11" s="344"/>
    </row>
    <row r="12" spans="4:29" ht="33.75" customHeight="1" thickBot="1">
      <c r="D12" s="594"/>
      <c r="E12" s="685">
        <f>'学校情報入力シート'!$D$4</f>
        <v>0</v>
      </c>
      <c r="F12" s="686"/>
      <c r="G12" s="687"/>
      <c r="H12" s="688" t="str">
        <f>'学校情報入力シート'!$D$5&amp;"　"&amp;'学校情報入力シート'!$D$6</f>
        <v>　</v>
      </c>
      <c r="I12" s="689"/>
      <c r="J12" s="689"/>
      <c r="K12" s="689"/>
      <c r="L12" s="689"/>
      <c r="M12" s="689"/>
      <c r="N12" s="689"/>
      <c r="O12" s="690"/>
      <c r="P12" s="345"/>
      <c r="Q12" s="594"/>
      <c r="R12" s="730">
        <f>'学校情報入力シート'!$D$4</f>
        <v>0</v>
      </c>
      <c r="S12" s="731"/>
      <c r="T12" s="732"/>
      <c r="U12" s="733" t="str">
        <f>'学校情報入力シート'!$D$5&amp;"　"&amp;'学校情報入力シート'!$D$6</f>
        <v>　</v>
      </c>
      <c r="V12" s="734"/>
      <c r="W12" s="734"/>
      <c r="X12" s="734"/>
      <c r="Y12" s="734"/>
      <c r="Z12" s="734"/>
      <c r="AA12" s="734"/>
      <c r="AB12" s="735"/>
      <c r="AC12" s="345"/>
    </row>
    <row r="13" spans="4:29" ht="33.75" customHeight="1">
      <c r="D13" s="312"/>
      <c r="E13" s="717" t="s">
        <v>308</v>
      </c>
      <c r="F13" s="718"/>
      <c r="G13" s="719"/>
      <c r="H13" s="720" t="s">
        <v>300</v>
      </c>
      <c r="I13" s="718"/>
      <c r="J13" s="721"/>
      <c r="K13" s="722"/>
      <c r="L13" s="722"/>
      <c r="M13" s="722"/>
      <c r="N13" s="722"/>
      <c r="O13" s="338" t="s">
        <v>196</v>
      </c>
      <c r="P13" s="346"/>
      <c r="Q13" s="312"/>
      <c r="R13" s="717" t="s">
        <v>308</v>
      </c>
      <c r="S13" s="718"/>
      <c r="T13" s="719"/>
      <c r="U13" s="720" t="s">
        <v>300</v>
      </c>
      <c r="V13" s="718"/>
      <c r="W13" s="721"/>
      <c r="X13" s="722"/>
      <c r="Y13" s="722"/>
      <c r="Z13" s="722"/>
      <c r="AA13" s="722"/>
      <c r="AB13" s="338" t="s">
        <v>196</v>
      </c>
      <c r="AC13" s="346"/>
    </row>
    <row r="14" spans="1:29" ht="15.75" customHeight="1">
      <c r="A14" s="377">
        <f>A7*100+1</f>
        <v>1601</v>
      </c>
      <c r="B14" s="377">
        <f>B7*100+1</f>
        <v>1201</v>
      </c>
      <c r="D14" s="553" t="s">
        <v>302</v>
      </c>
      <c r="E14" s="691">
        <f>IF(ISERROR(VLOOKUP(A14,'申込入力シート'!$A$5:$AA$24,3,FALSE)),"",VLOOKUP(A14,'申込入力シート'!$A$5:$AA$24,3,FALSE))</f>
      </c>
      <c r="F14" s="692"/>
      <c r="G14" s="693"/>
      <c r="H14" s="561">
        <f>IF(ISERROR(VLOOKUP(A14,'申込入力シート'!$A$5:$AA$24,6,FALSE)),"",VLOOKUP(A14,'申込入力シート'!$A$5:$AA$24,6,FALSE))</f>
      </c>
      <c r="I14" s="680"/>
      <c r="J14" s="680"/>
      <c r="K14" s="680"/>
      <c r="L14" s="680"/>
      <c r="M14" s="680"/>
      <c r="N14" s="681"/>
      <c r="O14" s="569">
        <f>IF(ISERROR(VLOOKUP(A14,'申込入力シート'!$A$5:$AA$24,5,FALSE)),"",VLOOKUP(A14,'申込入力シート'!$A$5:$AA$24,5,FALSE))</f>
      </c>
      <c r="P14" s="347"/>
      <c r="Q14" s="553" t="s">
        <v>302</v>
      </c>
      <c r="R14" s="703">
        <f>IF(ISERROR(VLOOKUP(B14,'申込入力シート'!$A$47:$AA$66,3,FALSE)),"",VLOOKUP(B14,'申込入力シート'!$A$47:$AA$66,3,FALSE))</f>
      </c>
      <c r="S14" s="704"/>
      <c r="T14" s="705"/>
      <c r="U14" s="638">
        <f>IF(ISERROR(VLOOKUP(B14,'申込入力シート'!$A$47:$AA$66,6,FALSE)),"",VLOOKUP(B14,'申込入力シート'!$A$47:$AA$66,6,FALSE))</f>
      </c>
      <c r="V14" s="709"/>
      <c r="W14" s="709"/>
      <c r="X14" s="709"/>
      <c r="Y14" s="709"/>
      <c r="Z14" s="709"/>
      <c r="AA14" s="710"/>
      <c r="AB14" s="641">
        <f>IF(ISERROR(VLOOKUP(B14,'申込入力シート'!$A$47:$AA$66,5,FALSE)),"",VLOOKUP(B14,'申込入力シート'!$A$47:$AA$66,5,FALSE))</f>
      </c>
      <c r="AC14" s="347"/>
    </row>
    <row r="15" spans="1:29" ht="37.5" customHeight="1">
      <c r="A15" s="377"/>
      <c r="B15" s="377"/>
      <c r="D15" s="554"/>
      <c r="E15" s="694"/>
      <c r="F15" s="695"/>
      <c r="G15" s="696"/>
      <c r="H15" s="682">
        <f>IF(ISERROR(VLOOKUP(A14,'申込入力シート'!$A$5:$AA$24,4,FALSE)),"",VLOOKUP(A14,'申込入力シート'!$A$5:$AA$24,4,FALSE))</f>
      </c>
      <c r="I15" s="683"/>
      <c r="J15" s="683"/>
      <c r="K15" s="683"/>
      <c r="L15" s="683"/>
      <c r="M15" s="683"/>
      <c r="N15" s="684"/>
      <c r="O15" s="679"/>
      <c r="P15" s="347"/>
      <c r="Q15" s="554"/>
      <c r="R15" s="706"/>
      <c r="S15" s="707"/>
      <c r="T15" s="708"/>
      <c r="U15" s="712">
        <f>IF(ISERROR(VLOOKUP(B14,'申込入力シート'!$A$47:$AA$66,4,FALSE)),"",VLOOKUP(B14,'申込入力シート'!$A$47:$AA$66,4,FALSE))</f>
      </c>
      <c r="V15" s="713"/>
      <c r="W15" s="713"/>
      <c r="X15" s="713"/>
      <c r="Y15" s="713"/>
      <c r="Z15" s="713"/>
      <c r="AA15" s="714"/>
      <c r="AB15" s="711"/>
      <c r="AC15" s="347"/>
    </row>
    <row r="16" spans="1:29" ht="15.75" customHeight="1">
      <c r="A16" s="377">
        <f>A7*100+2</f>
        <v>1602</v>
      </c>
      <c r="B16" s="377">
        <f>B7*100+2</f>
        <v>1202</v>
      </c>
      <c r="D16" s="553" t="s">
        <v>301</v>
      </c>
      <c r="E16" s="691">
        <f>IF(ISERROR(VLOOKUP(A16,'申込入力シート'!$A$5:$AA$24,3,FALSE)),"",VLOOKUP(A16,'申込入力シート'!$A$5:$AA$24,3,FALSE))</f>
      </c>
      <c r="F16" s="692"/>
      <c r="G16" s="693"/>
      <c r="H16" s="561">
        <f>IF(ISERROR(VLOOKUP(A16,'申込入力シート'!$A$5:$AA$24,6,FALSE)),"",VLOOKUP(A16,'申込入力シート'!$A$5:$AA$24,6,FALSE))</f>
      </c>
      <c r="I16" s="680"/>
      <c r="J16" s="680"/>
      <c r="K16" s="680"/>
      <c r="L16" s="680"/>
      <c r="M16" s="680"/>
      <c r="N16" s="681"/>
      <c r="O16" s="569">
        <f>IF(ISERROR(VLOOKUP(A16,'申込入力シート'!$A$5:$AA$24,5,FALSE)),"",VLOOKUP(A16,'申込入力シート'!$A$5:$AA$24,5,FALSE))</f>
      </c>
      <c r="P16" s="347"/>
      <c r="Q16" s="553" t="s">
        <v>301</v>
      </c>
      <c r="R16" s="703">
        <f>IF(ISERROR(VLOOKUP(B16,'申込入力シート'!$A$47:$AA$66,3,FALSE)),"",VLOOKUP(B16,'申込入力シート'!$A$47:$AA$66,3,FALSE))</f>
      </c>
      <c r="S16" s="704"/>
      <c r="T16" s="705"/>
      <c r="U16" s="638">
        <f>IF(ISERROR(VLOOKUP(B16,'申込入力シート'!$A$47:$AA$66,6,FALSE)),"",VLOOKUP(B16,'申込入力シート'!$A$47:$AA$66,6,FALSE))</f>
      </c>
      <c r="V16" s="709"/>
      <c r="W16" s="709"/>
      <c r="X16" s="709"/>
      <c r="Y16" s="709"/>
      <c r="Z16" s="709"/>
      <c r="AA16" s="710"/>
      <c r="AB16" s="641">
        <f>IF(ISERROR(VLOOKUP(B16,'申込入力シート'!$A$47:$AA$66,5,FALSE)),"",VLOOKUP(B16,'申込入力シート'!$A$47:$AA$66,5,FALSE))</f>
      </c>
      <c r="AC16" s="347"/>
    </row>
    <row r="17" spans="1:29" ht="37.5" customHeight="1">
      <c r="A17" s="377"/>
      <c r="B17" s="377"/>
      <c r="D17" s="554"/>
      <c r="E17" s="694"/>
      <c r="F17" s="695"/>
      <c r="G17" s="696"/>
      <c r="H17" s="682">
        <f>IF(ISERROR(VLOOKUP(A16,'申込入力シート'!$A$5:$AA$24,4,FALSE)),"",VLOOKUP(A16,'申込入力シート'!$A$5:$AA$24,4,FALSE))</f>
      </c>
      <c r="I17" s="683"/>
      <c r="J17" s="683"/>
      <c r="K17" s="683"/>
      <c r="L17" s="683"/>
      <c r="M17" s="683"/>
      <c r="N17" s="684"/>
      <c r="O17" s="679"/>
      <c r="P17" s="347"/>
      <c r="Q17" s="554"/>
      <c r="R17" s="706"/>
      <c r="S17" s="707"/>
      <c r="T17" s="708"/>
      <c r="U17" s="712">
        <f>IF(ISERROR(VLOOKUP(B16,'申込入力シート'!$A$47:$AA$66,4,FALSE)),"",VLOOKUP(B16,'申込入力シート'!$A$47:$AA$66,4,FALSE))</f>
      </c>
      <c r="V17" s="713"/>
      <c r="W17" s="713"/>
      <c r="X17" s="713"/>
      <c r="Y17" s="713"/>
      <c r="Z17" s="713"/>
      <c r="AA17" s="714"/>
      <c r="AB17" s="711"/>
      <c r="AC17" s="347"/>
    </row>
    <row r="18" spans="1:29" ht="15.75" customHeight="1">
      <c r="A18" s="377">
        <f>A7*100+3</f>
        <v>1603</v>
      </c>
      <c r="B18" s="377">
        <f>B7*100+3</f>
        <v>1203</v>
      </c>
      <c r="D18" s="553" t="s">
        <v>303</v>
      </c>
      <c r="E18" s="691">
        <f>IF(ISERROR(VLOOKUP(A18,'申込入力シート'!$A$5:$AA$24,3,FALSE)),"",VLOOKUP(A18,'申込入力シート'!$A$5:$AA$24,3,FALSE))</f>
      </c>
      <c r="F18" s="692"/>
      <c r="G18" s="693"/>
      <c r="H18" s="561">
        <f>IF(ISERROR(VLOOKUP(A18,'申込入力シート'!$A$5:$AA$24,6,FALSE)),"",VLOOKUP(A18,'申込入力シート'!$A$5:$AA$24,6,FALSE))</f>
      </c>
      <c r="I18" s="680"/>
      <c r="J18" s="680"/>
      <c r="K18" s="680"/>
      <c r="L18" s="680"/>
      <c r="M18" s="680"/>
      <c r="N18" s="681"/>
      <c r="O18" s="569">
        <f>IF(ISERROR(VLOOKUP(A18,'申込入力シート'!$A$5:$AA$24,5,FALSE)),"",VLOOKUP(A18,'申込入力シート'!$A$5:$AA$24,5,FALSE))</f>
      </c>
      <c r="P18" s="347"/>
      <c r="Q18" s="553" t="s">
        <v>303</v>
      </c>
      <c r="R18" s="703">
        <f>IF(ISERROR(VLOOKUP(B18,'申込入力シート'!$A$47:$AA$66,3,FALSE)),"",VLOOKUP(B18,'申込入力シート'!$A$47:$AA$66,3,FALSE))</f>
      </c>
      <c r="S18" s="704"/>
      <c r="T18" s="705"/>
      <c r="U18" s="638">
        <f>IF(ISERROR(VLOOKUP(B18,'申込入力シート'!$A$47:$AA$66,6,FALSE)),"",VLOOKUP(B18,'申込入力シート'!$A$47:$AA$66,6,FALSE))</f>
      </c>
      <c r="V18" s="709"/>
      <c r="W18" s="709"/>
      <c r="X18" s="709"/>
      <c r="Y18" s="709"/>
      <c r="Z18" s="709"/>
      <c r="AA18" s="710"/>
      <c r="AB18" s="641">
        <f>IF(ISERROR(VLOOKUP(B18,'申込入力シート'!$A$47:$AA$66,5,FALSE)),"",VLOOKUP(B18,'申込入力シート'!$A$47:$AA$66,5,FALSE))</f>
      </c>
      <c r="AC18" s="347"/>
    </row>
    <row r="19" spans="1:29" ht="37.5" customHeight="1">
      <c r="A19" s="377"/>
      <c r="B19" s="377"/>
      <c r="D19" s="554"/>
      <c r="E19" s="694"/>
      <c r="F19" s="695"/>
      <c r="G19" s="696"/>
      <c r="H19" s="682">
        <f>IF(ISERROR(VLOOKUP(A18,'申込入力シート'!$A$5:$AA$24,4,FALSE)),"",VLOOKUP(A18,'申込入力シート'!$A$5:$AA$24,4,FALSE))</f>
      </c>
      <c r="I19" s="683"/>
      <c r="J19" s="683"/>
      <c r="K19" s="683"/>
      <c r="L19" s="683"/>
      <c r="M19" s="683"/>
      <c r="N19" s="684"/>
      <c r="O19" s="679"/>
      <c r="P19" s="347"/>
      <c r="Q19" s="554"/>
      <c r="R19" s="706"/>
      <c r="S19" s="707"/>
      <c r="T19" s="708"/>
      <c r="U19" s="712">
        <f>IF(ISERROR(VLOOKUP(B18,'申込入力シート'!$A$47:$AA$66,4,FALSE)),"",VLOOKUP(B18,'申込入力シート'!$A$47:$AA$66,4,FALSE))</f>
      </c>
      <c r="V19" s="713"/>
      <c r="W19" s="713"/>
      <c r="X19" s="713"/>
      <c r="Y19" s="713"/>
      <c r="Z19" s="713"/>
      <c r="AA19" s="714"/>
      <c r="AB19" s="711"/>
      <c r="AC19" s="347"/>
    </row>
    <row r="20" spans="1:29" ht="15.75" customHeight="1">
      <c r="A20" s="377">
        <f>A7*100+4</f>
        <v>1604</v>
      </c>
      <c r="B20" s="377">
        <f>B7*100+4</f>
        <v>1204</v>
      </c>
      <c r="D20" s="553" t="s">
        <v>304</v>
      </c>
      <c r="E20" s="691">
        <f>IF(ISERROR(VLOOKUP(A20,'申込入力シート'!$A$5:$AA$24,3,FALSE)),"",VLOOKUP(A20,'申込入力シート'!$A$5:$AA$24,3,FALSE))</f>
      </c>
      <c r="F20" s="692"/>
      <c r="G20" s="693"/>
      <c r="H20" s="561">
        <f>IF(ISERROR(VLOOKUP(A20,'申込入力シート'!$A$5:$AA$24,6,FALSE)),"",VLOOKUP(A20,'申込入力シート'!$A$5:$AA$24,6,FALSE))</f>
      </c>
      <c r="I20" s="680"/>
      <c r="J20" s="680"/>
      <c r="K20" s="680"/>
      <c r="L20" s="680"/>
      <c r="M20" s="680"/>
      <c r="N20" s="681"/>
      <c r="O20" s="569">
        <f>IF(ISERROR(VLOOKUP(A20,'申込入力シート'!$A$5:$AA$24,5,FALSE)),"",VLOOKUP(A20,'申込入力シート'!$A$5:$AA$24,5,FALSE))</f>
      </c>
      <c r="P20" s="347"/>
      <c r="Q20" s="553" t="s">
        <v>304</v>
      </c>
      <c r="R20" s="703">
        <f>IF(ISERROR(VLOOKUP(B20,'申込入力シート'!$A$47:$AA$66,3,FALSE)),"",VLOOKUP(B20,'申込入力シート'!$A$47:$AA$66,3,FALSE))</f>
      </c>
      <c r="S20" s="704"/>
      <c r="T20" s="705"/>
      <c r="U20" s="638">
        <f>IF(ISERROR(VLOOKUP(B20,'申込入力シート'!$A$47:$AA$66,6,FALSE)),"",VLOOKUP(B20,'申込入力シート'!$A$47:$AA$66,6,FALSE))</f>
      </c>
      <c r="V20" s="709"/>
      <c r="W20" s="709"/>
      <c r="X20" s="709"/>
      <c r="Y20" s="709"/>
      <c r="Z20" s="709"/>
      <c r="AA20" s="710"/>
      <c r="AB20" s="641">
        <f>IF(ISERROR(VLOOKUP(B20,'申込入力シート'!$A$47:$AA$66,5,FALSE)),"",VLOOKUP(B20,'申込入力シート'!$A$47:$AA$66,5,FALSE))</f>
      </c>
      <c r="AC20" s="347"/>
    </row>
    <row r="21" spans="1:29" ht="37.5" customHeight="1">
      <c r="A21" s="377"/>
      <c r="B21" s="377"/>
      <c r="D21" s="554"/>
      <c r="E21" s="694"/>
      <c r="F21" s="695"/>
      <c r="G21" s="696"/>
      <c r="H21" s="682">
        <f>IF(ISERROR(VLOOKUP(A20,'申込入力シート'!$A$5:$AA$24,4,FALSE)),"",VLOOKUP(A20,'申込入力シート'!$A$5:$AA$24,4,FALSE))</f>
      </c>
      <c r="I21" s="683"/>
      <c r="J21" s="683"/>
      <c r="K21" s="683"/>
      <c r="L21" s="683"/>
      <c r="M21" s="683"/>
      <c r="N21" s="684"/>
      <c r="O21" s="679"/>
      <c r="P21" s="347"/>
      <c r="Q21" s="554"/>
      <c r="R21" s="706"/>
      <c r="S21" s="707"/>
      <c r="T21" s="708"/>
      <c r="U21" s="712">
        <f>IF(ISERROR(VLOOKUP(B20,'申込入力シート'!$A$47:$AA$66,4,FALSE)),"",VLOOKUP(B20,'申込入力シート'!$A$47:$AA$66,4,FALSE))</f>
      </c>
      <c r="V21" s="713"/>
      <c r="W21" s="713"/>
      <c r="X21" s="713"/>
      <c r="Y21" s="713"/>
      <c r="Z21" s="713"/>
      <c r="AA21" s="714"/>
      <c r="AB21" s="711"/>
      <c r="AC21" s="347"/>
    </row>
    <row r="22" spans="1:29" ht="15.75" customHeight="1">
      <c r="A22" s="377">
        <f>A7*100+5</f>
        <v>1605</v>
      </c>
      <c r="B22" s="377">
        <f>B7*100+5</f>
        <v>1205</v>
      </c>
      <c r="D22" s="553" t="s">
        <v>305</v>
      </c>
      <c r="E22" s="691">
        <f>IF(ISERROR(VLOOKUP(A22,'申込入力シート'!$A$5:$AA$24,3,FALSE)),"",VLOOKUP(A22,'申込入力シート'!$A$5:$AA$24,3,FALSE))</f>
      </c>
      <c r="F22" s="692"/>
      <c r="G22" s="693"/>
      <c r="H22" s="561">
        <f>IF(ISERROR(VLOOKUP(A22,'申込入力シート'!$A$5:$AA$24,6,FALSE)),"",VLOOKUP(A22,'申込入力シート'!$A$5:$AA$24,6,FALSE))</f>
      </c>
      <c r="I22" s="680"/>
      <c r="J22" s="680"/>
      <c r="K22" s="680"/>
      <c r="L22" s="680"/>
      <c r="M22" s="680"/>
      <c r="N22" s="681"/>
      <c r="O22" s="569">
        <f>IF(ISERROR(VLOOKUP(A22,'申込入力シート'!$A$5:$AA$24,5,FALSE)),"",VLOOKUP(A22,'申込入力シート'!$A$5:$AA$24,5,FALSE))</f>
      </c>
      <c r="P22" s="347"/>
      <c r="Q22" s="553" t="s">
        <v>305</v>
      </c>
      <c r="R22" s="703">
        <f>IF(ISERROR(VLOOKUP(B22,'申込入力シート'!$A$47:$AA$66,3,FALSE)),"",VLOOKUP(B22,'申込入力シート'!$A$47:$AA$66,3,FALSE))</f>
      </c>
      <c r="S22" s="704"/>
      <c r="T22" s="705"/>
      <c r="U22" s="638">
        <f>IF(ISERROR(VLOOKUP(B22,'申込入力シート'!$A$47:$AA$66,6,FALSE)),"",VLOOKUP(B22,'申込入力シート'!$A$47:$AA$66,6,FALSE))</f>
      </c>
      <c r="V22" s="709"/>
      <c r="W22" s="709"/>
      <c r="X22" s="709"/>
      <c r="Y22" s="709"/>
      <c r="Z22" s="709"/>
      <c r="AA22" s="710"/>
      <c r="AB22" s="641">
        <f>IF(ISERROR(VLOOKUP(B22,'申込入力シート'!$A$47:$AA$66,5,FALSE)),"",VLOOKUP(B22,'申込入力シート'!$A$47:$AA$66,5,FALSE))</f>
      </c>
      <c r="AC22" s="347"/>
    </row>
    <row r="23" spans="1:29" ht="37.5" customHeight="1">
      <c r="A23" s="377"/>
      <c r="B23" s="377"/>
      <c r="D23" s="554"/>
      <c r="E23" s="694"/>
      <c r="F23" s="695"/>
      <c r="G23" s="696"/>
      <c r="H23" s="682">
        <f>IF(ISERROR(VLOOKUP(A22,'申込入力シート'!$A$5:$AA$24,4,FALSE)),"",VLOOKUP(A22,'申込入力シート'!$A$5:$AA$24,4,FALSE))</f>
      </c>
      <c r="I23" s="683"/>
      <c r="J23" s="683"/>
      <c r="K23" s="683"/>
      <c r="L23" s="683"/>
      <c r="M23" s="683"/>
      <c r="N23" s="684"/>
      <c r="O23" s="679"/>
      <c r="P23" s="347"/>
      <c r="Q23" s="554"/>
      <c r="R23" s="706"/>
      <c r="S23" s="707"/>
      <c r="T23" s="708"/>
      <c r="U23" s="712">
        <f>IF(ISERROR(VLOOKUP(B22,'申込入力シート'!$A$47:$AA$66,4,FALSE)),"",VLOOKUP(B22,'申込入力シート'!$A$47:$AA$66,4,FALSE))</f>
      </c>
      <c r="V23" s="713"/>
      <c r="W23" s="713"/>
      <c r="X23" s="713"/>
      <c r="Y23" s="713"/>
      <c r="Z23" s="713"/>
      <c r="AA23" s="714"/>
      <c r="AB23" s="711"/>
      <c r="AC23" s="347"/>
    </row>
    <row r="24" spans="1:29" ht="15.75" customHeight="1">
      <c r="A24" s="377">
        <f>A7*100+6</f>
        <v>1606</v>
      </c>
      <c r="B24" s="377">
        <f>B7*100+6</f>
        <v>1206</v>
      </c>
      <c r="D24" s="553" t="s">
        <v>306</v>
      </c>
      <c r="E24" s="691">
        <f>IF(ISERROR(VLOOKUP(A24,'申込入力シート'!$A$5:$AA$24,3,FALSE)),"",VLOOKUP(A24,'申込入力シート'!$A$5:$AA$24,3,FALSE))</f>
      </c>
      <c r="F24" s="692"/>
      <c r="G24" s="693"/>
      <c r="H24" s="561">
        <f>IF(ISERROR(VLOOKUP(A24,'申込入力シート'!$A$5:$AA$24,6,FALSE)),"",VLOOKUP(A24,'申込入力シート'!$A$5:$AA$24,6,FALSE))</f>
      </c>
      <c r="I24" s="680"/>
      <c r="J24" s="680"/>
      <c r="K24" s="680"/>
      <c r="L24" s="680"/>
      <c r="M24" s="680"/>
      <c r="N24" s="681"/>
      <c r="O24" s="569">
        <f>IF(ISERROR(VLOOKUP(A24,'申込入力シート'!$A$5:$AA$24,5,FALSE)),"",VLOOKUP(A24,'申込入力シート'!$A$5:$AA$24,5,FALSE))</f>
      </c>
      <c r="P24" s="347"/>
      <c r="Q24" s="553" t="s">
        <v>306</v>
      </c>
      <c r="R24" s="703">
        <f>IF(ISERROR(VLOOKUP(B24,'申込入力シート'!$A$47:$AA$66,3,FALSE)),"",VLOOKUP(B24,'申込入力シート'!$A$47:$AA$66,3,FALSE))</f>
      </c>
      <c r="S24" s="704"/>
      <c r="T24" s="705"/>
      <c r="U24" s="638">
        <f>IF(ISERROR(VLOOKUP(B24,'申込入力シート'!$A$47:$AA$66,6,FALSE)),"",VLOOKUP(B24,'申込入力シート'!$A$47:$AA$66,6,FALSE))</f>
      </c>
      <c r="V24" s="709"/>
      <c r="W24" s="709"/>
      <c r="X24" s="709"/>
      <c r="Y24" s="709"/>
      <c r="Z24" s="709"/>
      <c r="AA24" s="710"/>
      <c r="AB24" s="641">
        <f>IF(ISERROR(VLOOKUP(B24,'申込入力シート'!$A$47:$AA$66,5,FALSE)),"",VLOOKUP(B24,'申込入力シート'!$A$47:$AA$66,5,FALSE))</f>
      </c>
      <c r="AC24" s="347"/>
    </row>
    <row r="25" spans="1:29" ht="37.5" customHeight="1" thickBot="1">
      <c r="A25" s="377"/>
      <c r="B25" s="377"/>
      <c r="D25" s="593"/>
      <c r="E25" s="694"/>
      <c r="F25" s="695"/>
      <c r="G25" s="696"/>
      <c r="H25" s="682">
        <f>IF(ISERROR(VLOOKUP(A24,'申込入力シート'!$A$5:$AA$24,4,FALSE)),"",VLOOKUP(A24,'申込入力シート'!$A$5:$AA$24,4,FALSE))</f>
      </c>
      <c r="I25" s="683"/>
      <c r="J25" s="683"/>
      <c r="K25" s="683"/>
      <c r="L25" s="683"/>
      <c r="M25" s="683"/>
      <c r="N25" s="684"/>
      <c r="O25" s="679"/>
      <c r="P25" s="347"/>
      <c r="Q25" s="593"/>
      <c r="R25" s="706"/>
      <c r="S25" s="707"/>
      <c r="T25" s="708"/>
      <c r="U25" s="712">
        <f>IF(ISERROR(VLOOKUP(B24,'申込入力シート'!$A$47:$AA$66,4,FALSE)),"",VLOOKUP(B24,'申込入力シート'!$A$47:$AA$66,4,FALSE))</f>
      </c>
      <c r="V25" s="713"/>
      <c r="W25" s="713"/>
      <c r="X25" s="713"/>
      <c r="Y25" s="713"/>
      <c r="Z25" s="713"/>
      <c r="AA25" s="714"/>
      <c r="AB25" s="711"/>
      <c r="AC25" s="347"/>
    </row>
    <row r="26" spans="4:29" ht="13.5">
      <c r="D26" s="697" t="s">
        <v>203</v>
      </c>
      <c r="E26" s="698" t="s">
        <v>307</v>
      </c>
      <c r="F26" s="698"/>
      <c r="G26" s="699"/>
      <c r="H26" s="698" t="s">
        <v>204</v>
      </c>
      <c r="I26" s="699"/>
      <c r="J26" s="699"/>
      <c r="K26" s="699"/>
      <c r="L26" s="699"/>
      <c r="M26" s="698" t="s">
        <v>199</v>
      </c>
      <c r="N26" s="699"/>
      <c r="O26" s="700"/>
      <c r="P26" s="344"/>
      <c r="Q26" s="697" t="s">
        <v>203</v>
      </c>
      <c r="R26" s="698" t="s">
        <v>307</v>
      </c>
      <c r="S26" s="698"/>
      <c r="T26" s="699"/>
      <c r="U26" s="698" t="s">
        <v>204</v>
      </c>
      <c r="V26" s="699"/>
      <c r="W26" s="699"/>
      <c r="X26" s="699"/>
      <c r="Y26" s="699"/>
      <c r="Z26" s="698" t="s">
        <v>199</v>
      </c>
      <c r="AA26" s="699"/>
      <c r="AB26" s="700"/>
      <c r="AC26" s="344"/>
    </row>
    <row r="27" spans="4:29" ht="50.25" customHeight="1" thickBot="1">
      <c r="D27" s="594"/>
      <c r="E27" s="701">
        <f>IF(ISERROR(VLOOKUP(A14,'申込入力シート'!$A$5:$AA$24,23,FALSE)),"",VLOOKUP(A14,'申込入力シート'!$A$5:$AA$24,23,FALSE))</f>
      </c>
      <c r="F27" s="701"/>
      <c r="G27" s="702"/>
      <c r="H27" s="583">
        <f>IF(ISERROR(VLOOKUP(A14,'申込入力シート'!$A$5:$AA$24,24,FALSE)),"",VLOOKUP(A14,'申込入力シート'!$A$5:$AA$24,24,FALSE)&amp;" "&amp;VLOOKUP(A14,'申込入力シート'!$A$5:$AA$24,25,FALSE))</f>
      </c>
      <c r="I27" s="584"/>
      <c r="J27" s="584"/>
      <c r="K27" s="584"/>
      <c r="L27" s="585"/>
      <c r="M27" s="583">
        <f>IF(ISERROR(VLOOKUP(A14,'申込入力シート'!$A$5:$AA$24,26,FALSE)),"",VLOOKUP(A14,'申込入力シート'!$A$5:$AA$24,26,FALSE)&amp;" "&amp;VLOOKUP(A14,'申込入力シート'!$A$5:$AA$24,27,FALSE))</f>
      </c>
      <c r="N27" s="584"/>
      <c r="O27" s="586"/>
      <c r="P27" s="348"/>
      <c r="Q27" s="594"/>
      <c r="R27" s="715">
        <f>IF(ISERROR(VLOOKUP(B14,'申込入力シート'!$A$47:$AA$66,23,FALSE)),"",VLOOKUP(B14,'申込入力シート'!$A$47:$AA$66,23,FALSE))</f>
      </c>
      <c r="S27" s="715"/>
      <c r="T27" s="716"/>
      <c r="U27" s="654">
        <f>IF(ISERROR(VLOOKUP(B14,'申込入力シート'!$A$47:$AA$66,24,FALSE)),"",VLOOKUP(B14,'申込入力シート'!$A$47:$AA$66,24,FALSE)&amp;" "&amp;VLOOKUP(B14,'申込入力シート'!$A$47:$AA$66,25,FALSE))</f>
      </c>
      <c r="V27" s="655"/>
      <c r="W27" s="655"/>
      <c r="X27" s="655"/>
      <c r="Y27" s="656"/>
      <c r="Z27" s="654">
        <f>IF(ISERROR(VLOOKUP(B14,'申込入力シート'!$A$47:$AA$66,26,FALSE)),"",VLOOKUP(B14,'申込入力シート'!$A$47:$AA$66,26,FALSE)&amp;" "&amp;VLOOKUP(B14,'申込入力シート'!$A$47:$AA$66,27,FALSE))</f>
      </c>
      <c r="AA27" s="655"/>
      <c r="AB27" s="657"/>
      <c r="AC27" s="348"/>
    </row>
    <row r="28" spans="4:29" ht="19.5" customHeight="1">
      <c r="D28" s="298"/>
      <c r="E28" s="299"/>
      <c r="F28" s="299"/>
      <c r="G28" s="311"/>
      <c r="H28" s="299"/>
      <c r="I28" s="299"/>
      <c r="J28" s="296"/>
      <c r="K28" s="300"/>
      <c r="L28" s="300"/>
      <c r="M28" s="300"/>
      <c r="N28" s="602" t="s">
        <v>194</v>
      </c>
      <c r="O28" s="602"/>
      <c r="P28" s="299"/>
      <c r="Q28" s="298"/>
      <c r="R28" s="299"/>
      <c r="S28" s="299"/>
      <c r="T28" s="311"/>
      <c r="U28" s="299"/>
      <c r="V28" s="299"/>
      <c r="W28" s="296"/>
      <c r="X28" s="300"/>
      <c r="Y28" s="300"/>
      <c r="Z28" s="300"/>
      <c r="AA28" s="602" t="s">
        <v>194</v>
      </c>
      <c r="AB28" s="602"/>
      <c r="AC28" s="299"/>
    </row>
    <row r="29" ht="24" customHeight="1"/>
    <row r="30" ht="13.5" hidden="1">
      <c r="AD30" s="322" t="s">
        <v>195</v>
      </c>
    </row>
    <row r="31" spans="30:37" ht="13.5" hidden="1">
      <c r="AD31" s="334" t="s">
        <v>298</v>
      </c>
      <c r="AE31" s="334" t="s">
        <v>299</v>
      </c>
      <c r="AF31" s="335" t="s">
        <v>296</v>
      </c>
      <c r="AG31" s="335" t="s">
        <v>297</v>
      </c>
      <c r="AH31" s="311"/>
      <c r="AI31" s="311"/>
      <c r="AJ31" s="311"/>
      <c r="AK31" s="311"/>
    </row>
    <row r="32" spans="30:37" ht="13.5" hidden="1">
      <c r="AD32" s="332">
        <f>'申込入力シート'!U5</f>
        <v>0</v>
      </c>
      <c r="AE32" s="332">
        <f>'申込入力シート'!V5</f>
      </c>
      <c r="AF32" s="331">
        <f>COUNTIF($AD$32:$AD$51,AD32)-COUNTIF(AD33:$AD$52,AD32)</f>
        <v>1</v>
      </c>
      <c r="AG32" s="331">
        <f>AD32*100+AF32</f>
        <v>1</v>
      </c>
      <c r="AH32" s="296"/>
      <c r="AI32" s="296"/>
      <c r="AJ32" s="296"/>
      <c r="AK32" s="296"/>
    </row>
    <row r="33" spans="30:37" ht="13.5" hidden="1">
      <c r="AD33" s="332">
        <f>'申込入力シート'!U6</f>
        <v>0</v>
      </c>
      <c r="AE33" s="332">
        <f>'申込入力シート'!V6</f>
      </c>
      <c r="AF33" s="331">
        <f>COUNTIF($AD$32:$AD$51,AD33)-COUNTIF(AD34:$AD$52,AD33)</f>
        <v>2</v>
      </c>
      <c r="AG33" s="331">
        <f aca="true" t="shared" si="0" ref="AG33:AG51">AD33*100+AF33</f>
        <v>2</v>
      </c>
      <c r="AH33" s="296"/>
      <c r="AI33" s="296"/>
      <c r="AJ33" s="296"/>
      <c r="AK33" s="296"/>
    </row>
    <row r="34" spans="30:37" ht="13.5" hidden="1">
      <c r="AD34" s="332">
        <f>'申込入力シート'!U7</f>
        <v>0</v>
      </c>
      <c r="AE34" s="332">
        <f>'申込入力シート'!V7</f>
      </c>
      <c r="AF34" s="331">
        <f>COUNTIF($AD$32:$AD$51,AD34)-COUNTIF(AD35:$AD$52,AD34)</f>
        <v>3</v>
      </c>
      <c r="AG34" s="331">
        <f t="shared" si="0"/>
        <v>3</v>
      </c>
      <c r="AH34" s="296"/>
      <c r="AI34" s="296"/>
      <c r="AJ34" s="296"/>
      <c r="AK34" s="296"/>
    </row>
    <row r="35" spans="30:37" ht="13.5" hidden="1">
      <c r="AD35" s="332">
        <f>'申込入力シート'!U8</f>
        <v>0</v>
      </c>
      <c r="AE35" s="332">
        <f>'申込入力シート'!V8</f>
      </c>
      <c r="AF35" s="331">
        <f>COUNTIF($AD$32:$AD$51,AD35)-COUNTIF(AD36:$AD$52,AD35)</f>
        <v>4</v>
      </c>
      <c r="AG35" s="331">
        <f t="shared" si="0"/>
        <v>4</v>
      </c>
      <c r="AH35" s="296"/>
      <c r="AI35" s="296"/>
      <c r="AJ35" s="296"/>
      <c r="AK35" s="296"/>
    </row>
    <row r="36" spans="30:37" ht="13.5" hidden="1">
      <c r="AD36" s="332">
        <f>'申込入力シート'!U9</f>
        <v>0</v>
      </c>
      <c r="AE36" s="332">
        <f>'申込入力シート'!V9</f>
      </c>
      <c r="AF36" s="331">
        <f>COUNTIF($AD$32:$AD$51,AD36)-COUNTIF(AD37:$AD$52,AD36)</f>
        <v>5</v>
      </c>
      <c r="AG36" s="331">
        <f t="shared" si="0"/>
        <v>5</v>
      </c>
      <c r="AH36" s="296"/>
      <c r="AI36" s="296"/>
      <c r="AJ36" s="296"/>
      <c r="AK36" s="296"/>
    </row>
    <row r="37" spans="30:37" ht="13.5" hidden="1">
      <c r="AD37" s="332">
        <f>'申込入力シート'!U10</f>
        <v>0</v>
      </c>
      <c r="AE37" s="332">
        <f>'申込入力シート'!V10</f>
      </c>
      <c r="AF37" s="331">
        <f>COUNTIF($AD$32:$AD$51,AD37)-COUNTIF(AD38:$AD$52,AD37)</f>
        <v>6</v>
      </c>
      <c r="AG37" s="331">
        <f t="shared" si="0"/>
        <v>6</v>
      </c>
      <c r="AH37" s="296"/>
      <c r="AI37" s="296"/>
      <c r="AJ37" s="296"/>
      <c r="AK37" s="296"/>
    </row>
    <row r="38" spans="30:37" ht="13.5" hidden="1">
      <c r="AD38" s="332">
        <f>'申込入力シート'!U11</f>
        <v>0</v>
      </c>
      <c r="AE38" s="332">
        <f>'申込入力シート'!V11</f>
      </c>
      <c r="AF38" s="331">
        <f>COUNTIF($AD$32:$AD$51,AD38)-COUNTIF(AD39:$AD$52,AD38)</f>
        <v>7</v>
      </c>
      <c r="AG38" s="331">
        <f t="shared" si="0"/>
        <v>7</v>
      </c>
      <c r="AH38" s="296"/>
      <c r="AI38" s="296"/>
      <c r="AJ38" s="296"/>
      <c r="AK38" s="296"/>
    </row>
    <row r="39" spans="30:37" ht="13.5" hidden="1">
      <c r="AD39" s="332">
        <f>'申込入力シート'!U12</f>
        <v>0</v>
      </c>
      <c r="AE39" s="332">
        <f>'申込入力シート'!V12</f>
      </c>
      <c r="AF39" s="331">
        <f>COUNTIF($AD$32:$AD$51,AD39)-COUNTIF(AD40:$AD$52,AD39)</f>
        <v>8</v>
      </c>
      <c r="AG39" s="331">
        <f t="shared" si="0"/>
        <v>8</v>
      </c>
      <c r="AH39" s="296"/>
      <c r="AI39" s="296"/>
      <c r="AJ39" s="296"/>
      <c r="AK39" s="296"/>
    </row>
    <row r="40" spans="30:37" ht="13.5" hidden="1">
      <c r="AD40" s="332">
        <f>'申込入力シート'!U13</f>
        <v>0</v>
      </c>
      <c r="AE40" s="332">
        <f>'申込入力シート'!V13</f>
      </c>
      <c r="AF40" s="331">
        <f>COUNTIF($AD$32:$AD$51,AD40)-COUNTIF(AD41:$AD$52,AD40)</f>
        <v>9</v>
      </c>
      <c r="AG40" s="331">
        <f t="shared" si="0"/>
        <v>9</v>
      </c>
      <c r="AH40" s="296"/>
      <c r="AI40" s="296"/>
      <c r="AJ40" s="296"/>
      <c r="AK40" s="296"/>
    </row>
    <row r="41" spans="30:37" ht="13.5" hidden="1">
      <c r="AD41" s="332">
        <f>'申込入力シート'!U14</f>
        <v>0</v>
      </c>
      <c r="AE41" s="332">
        <f>'申込入力シート'!V14</f>
      </c>
      <c r="AF41" s="331">
        <f>COUNTIF($AD$32:$AD$51,AD41)-COUNTIF(AD42:$AD$52,AD41)</f>
        <v>10</v>
      </c>
      <c r="AG41" s="331">
        <f t="shared" si="0"/>
        <v>10</v>
      </c>
      <c r="AH41" s="296"/>
      <c r="AI41" s="296"/>
      <c r="AJ41" s="296"/>
      <c r="AK41" s="296"/>
    </row>
    <row r="42" spans="30:37" ht="13.5" hidden="1">
      <c r="AD42" s="332">
        <f>'申込入力シート'!U15</f>
        <v>0</v>
      </c>
      <c r="AE42" s="332">
        <f>'申込入力シート'!V15</f>
      </c>
      <c r="AF42" s="331">
        <f>COUNTIF($AD$32:$AD$51,AD42)-COUNTIF(AD43:$AD$52,AD42)</f>
        <v>11</v>
      </c>
      <c r="AG42" s="331">
        <f t="shared" si="0"/>
        <v>11</v>
      </c>
      <c r="AH42" s="296"/>
      <c r="AI42" s="296"/>
      <c r="AJ42" s="296"/>
      <c r="AK42" s="296"/>
    </row>
    <row r="43" spans="30:37" ht="13.5" hidden="1">
      <c r="AD43" s="332">
        <f>'申込入力シート'!U16</f>
        <v>0</v>
      </c>
      <c r="AE43" s="332">
        <f>'申込入力シート'!V16</f>
      </c>
      <c r="AF43" s="331">
        <f>COUNTIF($AD$32:$AD$51,AD43)-COUNTIF(AD44:$AD$52,AD43)</f>
        <v>12</v>
      </c>
      <c r="AG43" s="331">
        <f t="shared" si="0"/>
        <v>12</v>
      </c>
      <c r="AH43" s="296"/>
      <c r="AI43" s="296"/>
      <c r="AJ43" s="296"/>
      <c r="AK43" s="296"/>
    </row>
    <row r="44" spans="30:37" ht="13.5" hidden="1">
      <c r="AD44" s="332">
        <f>'申込入力シート'!U17</f>
        <v>0</v>
      </c>
      <c r="AE44" s="332">
        <f>'申込入力シート'!V17</f>
      </c>
      <c r="AF44" s="331">
        <f>COUNTIF($AD$32:$AD$51,AD44)-COUNTIF(AD45:$AD$52,AD44)</f>
        <v>13</v>
      </c>
      <c r="AG44" s="331">
        <f t="shared" si="0"/>
        <v>13</v>
      </c>
      <c r="AH44" s="296"/>
      <c r="AI44" s="296"/>
      <c r="AJ44" s="296"/>
      <c r="AK44" s="296"/>
    </row>
    <row r="45" spans="30:37" ht="13.5" hidden="1">
      <c r="AD45" s="332">
        <f>'申込入力シート'!U18</f>
        <v>0</v>
      </c>
      <c r="AE45" s="332">
        <f>'申込入力シート'!V18</f>
      </c>
      <c r="AF45" s="331">
        <f>COUNTIF($AD$32:$AD$51,AD45)-COUNTIF(AD46:$AD$52,AD45)</f>
        <v>14</v>
      </c>
      <c r="AG45" s="331">
        <f t="shared" si="0"/>
        <v>14</v>
      </c>
      <c r="AH45" s="296"/>
      <c r="AI45" s="296"/>
      <c r="AJ45" s="296"/>
      <c r="AK45" s="296"/>
    </row>
    <row r="46" spans="30:37" ht="13.5" hidden="1">
      <c r="AD46" s="332">
        <f>'申込入力シート'!U19</f>
        <v>0</v>
      </c>
      <c r="AE46" s="332">
        <f>'申込入力シート'!V19</f>
      </c>
      <c r="AF46" s="331">
        <f>COUNTIF($AD$32:$AD$51,AD46)-COUNTIF(AD47:$AD$52,AD46)</f>
        <v>15</v>
      </c>
      <c r="AG46" s="331">
        <f t="shared" si="0"/>
        <v>15</v>
      </c>
      <c r="AH46" s="296"/>
      <c r="AI46" s="296"/>
      <c r="AJ46" s="296"/>
      <c r="AK46" s="296"/>
    </row>
    <row r="47" spans="30:37" ht="13.5" hidden="1">
      <c r="AD47" s="332">
        <f>'申込入力シート'!U20</f>
        <v>0</v>
      </c>
      <c r="AE47" s="332">
        <f>'申込入力シート'!V20</f>
      </c>
      <c r="AF47" s="331">
        <f>COUNTIF($AD$32:$AD$51,AD47)-COUNTIF(AD48:$AD$52,AD47)</f>
        <v>16</v>
      </c>
      <c r="AG47" s="331">
        <f t="shared" si="0"/>
        <v>16</v>
      </c>
      <c r="AH47" s="296"/>
      <c r="AI47" s="296"/>
      <c r="AJ47" s="296"/>
      <c r="AK47" s="296"/>
    </row>
    <row r="48" spans="30:37" ht="13.5" hidden="1">
      <c r="AD48" s="332">
        <f>'申込入力シート'!U21</f>
        <v>0</v>
      </c>
      <c r="AE48" s="332">
        <f>'申込入力シート'!V21</f>
      </c>
      <c r="AF48" s="331">
        <f>COUNTIF($AD$32:$AD$51,AD48)-COUNTIF(AD49:$AD$52,AD48)</f>
        <v>17</v>
      </c>
      <c r="AG48" s="331">
        <f t="shared" si="0"/>
        <v>17</v>
      </c>
      <c r="AH48" s="296"/>
      <c r="AI48" s="296"/>
      <c r="AJ48" s="296"/>
      <c r="AK48" s="296"/>
    </row>
    <row r="49" spans="30:37" ht="13.5" hidden="1">
      <c r="AD49" s="332">
        <f>'申込入力シート'!U22</f>
        <v>0</v>
      </c>
      <c r="AE49" s="332">
        <f>'申込入力シート'!V22</f>
      </c>
      <c r="AF49" s="331">
        <f>COUNTIF($AD$32:$AD$51,AD49)-COUNTIF(AD50:$AD$52,AD49)</f>
        <v>18</v>
      </c>
      <c r="AG49" s="331">
        <f t="shared" si="0"/>
        <v>18</v>
      </c>
      <c r="AH49" s="296"/>
      <c r="AI49" s="296"/>
      <c r="AJ49" s="296"/>
      <c r="AK49" s="296"/>
    </row>
    <row r="50" spans="30:37" ht="13.5" hidden="1">
      <c r="AD50" s="332">
        <f>'申込入力シート'!U23</f>
        <v>0</v>
      </c>
      <c r="AE50" s="332">
        <f>'申込入力シート'!V23</f>
      </c>
      <c r="AF50" s="331">
        <f>COUNTIF($AD$32:$AD$51,AD50)-COUNTIF(AD51:$AD$52,AD50)</f>
        <v>19</v>
      </c>
      <c r="AG50" s="331">
        <f t="shared" si="0"/>
        <v>19</v>
      </c>
      <c r="AH50" s="296"/>
      <c r="AI50" s="296"/>
      <c r="AJ50" s="296"/>
      <c r="AK50" s="296"/>
    </row>
    <row r="51" spans="30:37" ht="13.5" hidden="1">
      <c r="AD51" s="332">
        <f>'申込入力シート'!U24</f>
        <v>0</v>
      </c>
      <c r="AE51" s="332">
        <f>'申込入力シート'!V24</f>
      </c>
      <c r="AF51" s="331">
        <f>COUNTIF($AD$32:$AD$51,AD51)-COUNTIF(AD52:$AD$52,AD51)</f>
        <v>20</v>
      </c>
      <c r="AG51" s="331">
        <f t="shared" si="0"/>
        <v>20</v>
      </c>
      <c r="AH51" s="296"/>
      <c r="AI51" s="296"/>
      <c r="AJ51" s="296"/>
      <c r="AK51" s="296"/>
    </row>
    <row r="52" spans="30:37" ht="13.5" hidden="1">
      <c r="AD52" s="322" t="s">
        <v>291</v>
      </c>
      <c r="AH52" s="296"/>
      <c r="AI52" s="296"/>
      <c r="AJ52" s="296"/>
      <c r="AK52" s="296"/>
    </row>
    <row r="53" spans="30:37" ht="13.5" hidden="1">
      <c r="AD53" s="334" t="s">
        <v>298</v>
      </c>
      <c r="AE53" s="334" t="s">
        <v>299</v>
      </c>
      <c r="AF53" s="335" t="s">
        <v>296</v>
      </c>
      <c r="AG53" s="335" t="s">
        <v>297</v>
      </c>
      <c r="AH53" s="311"/>
      <c r="AI53" s="311"/>
      <c r="AJ53" s="311"/>
      <c r="AK53" s="311"/>
    </row>
    <row r="54" spans="30:37" ht="13.5" hidden="1">
      <c r="AD54" s="332">
        <f>'申込入力シート'!U47</f>
        <v>0</v>
      </c>
      <c r="AE54" s="332">
        <f>'申込入力シート'!V47</f>
      </c>
      <c r="AF54" s="331">
        <f>COUNTIF($AD$54:$AD$73,AD54)-COUNTIF(AD55:$AD74,AD54)</f>
        <v>1</v>
      </c>
      <c r="AG54" s="331">
        <f>AD54*100+AF54</f>
        <v>1</v>
      </c>
      <c r="AH54" s="296"/>
      <c r="AI54" s="296"/>
      <c r="AJ54" s="296"/>
      <c r="AK54" s="296"/>
    </row>
    <row r="55" spans="30:37" ht="13.5" hidden="1">
      <c r="AD55" s="332">
        <f>'申込入力シート'!U48</f>
        <v>0</v>
      </c>
      <c r="AE55" s="332">
        <f>'申込入力シート'!V48</f>
      </c>
      <c r="AF55" s="331">
        <f>COUNTIF($AD$54:$AD$73,AD55)-COUNTIF(AD56:$AD75,AD55)</f>
        <v>2</v>
      </c>
      <c r="AG55" s="331">
        <f aca="true" t="shared" si="1" ref="AG55:AG73">AD55*100+AF55</f>
        <v>2</v>
      </c>
      <c r="AH55" s="296"/>
      <c r="AI55" s="296"/>
      <c r="AJ55" s="296"/>
      <c r="AK55" s="296"/>
    </row>
    <row r="56" spans="30:37" ht="13.5" hidden="1">
      <c r="AD56" s="332">
        <f>'申込入力シート'!U49</f>
        <v>0</v>
      </c>
      <c r="AE56" s="332">
        <f>'申込入力シート'!V49</f>
      </c>
      <c r="AF56" s="331">
        <f>COUNTIF($AD$54:$AD$73,AD56)-COUNTIF(AD57:$AD76,AD56)</f>
        <v>3</v>
      </c>
      <c r="AG56" s="331">
        <f t="shared" si="1"/>
        <v>3</v>
      </c>
      <c r="AH56" s="296"/>
      <c r="AI56" s="296"/>
      <c r="AJ56" s="296"/>
      <c r="AK56" s="296"/>
    </row>
    <row r="57" spans="30:37" ht="13.5" hidden="1">
      <c r="AD57" s="332">
        <f>'申込入力シート'!U50</f>
        <v>0</v>
      </c>
      <c r="AE57" s="332">
        <f>'申込入力シート'!V50</f>
      </c>
      <c r="AF57" s="331">
        <f>COUNTIF($AD$54:$AD$73,AD57)-COUNTIF(AD58:$AD77,AD57)</f>
        <v>4</v>
      </c>
      <c r="AG57" s="331">
        <f t="shared" si="1"/>
        <v>4</v>
      </c>
      <c r="AH57" s="296"/>
      <c r="AI57" s="296"/>
      <c r="AJ57" s="296"/>
      <c r="AK57" s="296"/>
    </row>
    <row r="58" spans="30:37" ht="13.5" hidden="1">
      <c r="AD58" s="332">
        <f>'申込入力シート'!U51</f>
        <v>0</v>
      </c>
      <c r="AE58" s="332">
        <f>'申込入力シート'!V51</f>
      </c>
      <c r="AF58" s="331">
        <f>COUNTIF($AD$54:$AD$73,AD58)-COUNTIF(AD59:$AD78,AD58)</f>
        <v>5</v>
      </c>
      <c r="AG58" s="331">
        <f t="shared" si="1"/>
        <v>5</v>
      </c>
      <c r="AH58" s="296"/>
      <c r="AI58" s="296"/>
      <c r="AJ58" s="296"/>
      <c r="AK58" s="296"/>
    </row>
    <row r="59" spans="30:37" ht="13.5" hidden="1">
      <c r="AD59" s="332">
        <f>'申込入力シート'!U52</f>
        <v>0</v>
      </c>
      <c r="AE59" s="332">
        <f>'申込入力シート'!V52</f>
      </c>
      <c r="AF59" s="331">
        <f>COUNTIF($AD$54:$AD$73,AD59)-COUNTIF(AD60:$AD79,AD59)</f>
        <v>6</v>
      </c>
      <c r="AG59" s="331">
        <f t="shared" si="1"/>
        <v>6</v>
      </c>
      <c r="AH59" s="296"/>
      <c r="AI59" s="296"/>
      <c r="AJ59" s="296"/>
      <c r="AK59" s="296"/>
    </row>
    <row r="60" spans="30:37" ht="13.5" hidden="1">
      <c r="AD60" s="332">
        <f>'申込入力シート'!U53</f>
        <v>0</v>
      </c>
      <c r="AE60" s="332">
        <f>'申込入力シート'!V53</f>
      </c>
      <c r="AF60" s="331">
        <f>COUNTIF($AD$54:$AD$73,AD60)-COUNTIF(AD61:$AD80,AD60)</f>
        <v>7</v>
      </c>
      <c r="AG60" s="331">
        <f t="shared" si="1"/>
        <v>7</v>
      </c>
      <c r="AH60" s="296"/>
      <c r="AI60" s="296"/>
      <c r="AJ60" s="296"/>
      <c r="AK60" s="296"/>
    </row>
    <row r="61" spans="30:37" ht="13.5" hidden="1">
      <c r="AD61" s="332">
        <f>'申込入力シート'!U54</f>
        <v>0</v>
      </c>
      <c r="AE61" s="332">
        <f>'申込入力シート'!V54</f>
      </c>
      <c r="AF61" s="331">
        <f>COUNTIF($AD$54:$AD$73,AD61)-COUNTIF(AD62:$AD81,AD61)</f>
        <v>8</v>
      </c>
      <c r="AG61" s="331">
        <f t="shared" si="1"/>
        <v>8</v>
      </c>
      <c r="AH61" s="296"/>
      <c r="AI61" s="296"/>
      <c r="AJ61" s="296"/>
      <c r="AK61" s="296"/>
    </row>
    <row r="62" spans="30:37" ht="13.5" hidden="1">
      <c r="AD62" s="332">
        <f>'申込入力シート'!U55</f>
        <v>0</v>
      </c>
      <c r="AE62" s="332">
        <f>'申込入力シート'!V55</f>
      </c>
      <c r="AF62" s="331">
        <f>COUNTIF($AD$54:$AD$73,AD62)-COUNTIF(AD63:$AD82,AD62)</f>
        <v>9</v>
      </c>
      <c r="AG62" s="331">
        <f t="shared" si="1"/>
        <v>9</v>
      </c>
      <c r="AH62" s="296"/>
      <c r="AI62" s="296"/>
      <c r="AJ62" s="296"/>
      <c r="AK62" s="296"/>
    </row>
    <row r="63" spans="30:37" ht="13.5" hidden="1">
      <c r="AD63" s="332">
        <f>'申込入力シート'!U56</f>
        <v>0</v>
      </c>
      <c r="AE63" s="332">
        <f>'申込入力シート'!V56</f>
      </c>
      <c r="AF63" s="331">
        <f>COUNTIF($AD$54:$AD$73,AD63)-COUNTIF(AD64:$AD83,AD63)</f>
        <v>10</v>
      </c>
      <c r="AG63" s="331">
        <f t="shared" si="1"/>
        <v>10</v>
      </c>
      <c r="AH63" s="296"/>
      <c r="AI63" s="296"/>
      <c r="AJ63" s="296"/>
      <c r="AK63" s="296"/>
    </row>
    <row r="64" spans="30:37" ht="13.5" hidden="1">
      <c r="AD64" s="332">
        <f>'申込入力シート'!U57</f>
        <v>0</v>
      </c>
      <c r="AE64" s="332">
        <f>'申込入力シート'!V57</f>
      </c>
      <c r="AF64" s="331">
        <f>COUNTIF($AD$54:$AD$73,AD64)-COUNTIF(AD65:$AD84,AD64)</f>
        <v>11</v>
      </c>
      <c r="AG64" s="331">
        <f t="shared" si="1"/>
        <v>11</v>
      </c>
      <c r="AH64" s="296"/>
      <c r="AI64" s="296"/>
      <c r="AJ64" s="296"/>
      <c r="AK64" s="296"/>
    </row>
    <row r="65" spans="30:37" ht="13.5" hidden="1">
      <c r="AD65" s="332">
        <f>'申込入力シート'!U58</f>
        <v>0</v>
      </c>
      <c r="AE65" s="332">
        <f>'申込入力シート'!V58</f>
      </c>
      <c r="AF65" s="331">
        <f>COUNTIF($AD$54:$AD$73,AD65)-COUNTIF(AD66:$AD85,AD65)</f>
        <v>12</v>
      </c>
      <c r="AG65" s="331">
        <f t="shared" si="1"/>
        <v>12</v>
      </c>
      <c r="AH65" s="296"/>
      <c r="AI65" s="296"/>
      <c r="AJ65" s="296"/>
      <c r="AK65" s="296"/>
    </row>
    <row r="66" spans="30:37" ht="13.5" hidden="1">
      <c r="AD66" s="332">
        <f>'申込入力シート'!U59</f>
        <v>0</v>
      </c>
      <c r="AE66" s="332">
        <f>'申込入力シート'!V59</f>
      </c>
      <c r="AF66" s="331">
        <f>COUNTIF($AD$54:$AD$73,AD66)-COUNTIF(AD67:$AD86,AD66)</f>
        <v>13</v>
      </c>
      <c r="AG66" s="331">
        <f t="shared" si="1"/>
        <v>13</v>
      </c>
      <c r="AH66" s="296"/>
      <c r="AI66" s="296"/>
      <c r="AJ66" s="296"/>
      <c r="AK66" s="296"/>
    </row>
    <row r="67" spans="30:37" ht="13.5" hidden="1">
      <c r="AD67" s="332">
        <f>'申込入力シート'!U60</f>
        <v>0</v>
      </c>
      <c r="AE67" s="332">
        <f>'申込入力シート'!V60</f>
      </c>
      <c r="AF67" s="331">
        <f>COUNTIF($AD$54:$AD$73,AD67)-COUNTIF(AD68:$AD87,AD67)</f>
        <v>14</v>
      </c>
      <c r="AG67" s="331">
        <f t="shared" si="1"/>
        <v>14</v>
      </c>
      <c r="AH67" s="296"/>
      <c r="AI67" s="296"/>
      <c r="AJ67" s="296"/>
      <c r="AK67" s="296"/>
    </row>
    <row r="68" spans="30:37" ht="13.5" hidden="1">
      <c r="AD68" s="332">
        <f>'申込入力シート'!U61</f>
        <v>0</v>
      </c>
      <c r="AE68" s="332">
        <f>'申込入力シート'!V61</f>
      </c>
      <c r="AF68" s="331">
        <f>COUNTIF($AD$54:$AD$73,AD68)-COUNTIF(AD69:$AD88,AD68)</f>
        <v>15</v>
      </c>
      <c r="AG68" s="331">
        <f t="shared" si="1"/>
        <v>15</v>
      </c>
      <c r="AH68" s="296"/>
      <c r="AI68" s="296"/>
      <c r="AJ68" s="296"/>
      <c r="AK68" s="296"/>
    </row>
    <row r="69" spans="30:37" ht="13.5" hidden="1">
      <c r="AD69" s="332">
        <f>'申込入力シート'!U62</f>
        <v>0</v>
      </c>
      <c r="AE69" s="332">
        <f>'申込入力シート'!V62</f>
      </c>
      <c r="AF69" s="331">
        <f>COUNTIF($AD$54:$AD$73,AD69)-COUNTIF(AD70:$AD89,AD69)</f>
        <v>16</v>
      </c>
      <c r="AG69" s="331">
        <f t="shared" si="1"/>
        <v>16</v>
      </c>
      <c r="AH69" s="296"/>
      <c r="AI69" s="296"/>
      <c r="AJ69" s="296"/>
      <c r="AK69" s="296"/>
    </row>
    <row r="70" spans="30:37" ht="13.5" hidden="1">
      <c r="AD70" s="332">
        <f>'申込入力シート'!U63</f>
        <v>0</v>
      </c>
      <c r="AE70" s="332">
        <f>'申込入力シート'!V63</f>
      </c>
      <c r="AF70" s="331">
        <f>COUNTIF($AD$54:$AD$73,AD70)-COUNTIF(AD71:$AD90,AD70)</f>
        <v>17</v>
      </c>
      <c r="AG70" s="331">
        <f t="shared" si="1"/>
        <v>17</v>
      </c>
      <c r="AH70" s="296"/>
      <c r="AI70" s="296"/>
      <c r="AJ70" s="296"/>
      <c r="AK70" s="296"/>
    </row>
    <row r="71" spans="30:37" ht="13.5" hidden="1">
      <c r="AD71" s="332">
        <f>'申込入力シート'!U64</f>
        <v>0</v>
      </c>
      <c r="AE71" s="332">
        <f>'申込入力シート'!V64</f>
      </c>
      <c r="AF71" s="331">
        <f>COUNTIF($AD$54:$AD$73,AD71)-COUNTIF(AD72:$AD91,AD71)</f>
        <v>18</v>
      </c>
      <c r="AG71" s="331">
        <f t="shared" si="1"/>
        <v>18</v>
      </c>
      <c r="AH71" s="296"/>
      <c r="AI71" s="296"/>
      <c r="AJ71" s="296"/>
      <c r="AK71" s="296"/>
    </row>
    <row r="72" spans="30:37" ht="13.5" hidden="1">
      <c r="AD72" s="332">
        <f>'申込入力シート'!U65</f>
        <v>0</v>
      </c>
      <c r="AE72" s="332">
        <f>'申込入力シート'!V65</f>
      </c>
      <c r="AF72" s="331">
        <f>COUNTIF($AD$54:$AD$73,AD72)-COUNTIF(AD73:$AD92,AD72)</f>
        <v>19</v>
      </c>
      <c r="AG72" s="331">
        <f t="shared" si="1"/>
        <v>19</v>
      </c>
      <c r="AH72" s="296"/>
      <c r="AI72" s="296"/>
      <c r="AJ72" s="296"/>
      <c r="AK72" s="296"/>
    </row>
    <row r="73" spans="30:37" ht="13.5" hidden="1">
      <c r="AD73" s="332">
        <f>'申込入力シート'!U66</f>
        <v>0</v>
      </c>
      <c r="AE73" s="332">
        <f>'申込入力シート'!V66</f>
      </c>
      <c r="AF73" s="331">
        <f>COUNTIF($AD$54:$AD$73,AD73)-COUNTIF(AD74:$AD93,AD73)</f>
        <v>20</v>
      </c>
      <c r="AG73" s="331">
        <f t="shared" si="1"/>
        <v>20</v>
      </c>
      <c r="AH73" s="296"/>
      <c r="AI73" s="296"/>
      <c r="AJ73" s="296"/>
      <c r="AK73" s="296"/>
    </row>
    <row r="74" spans="34:37" ht="13.5" hidden="1">
      <c r="AH74" s="296"/>
      <c r="AI74" s="296"/>
      <c r="AJ74" s="296"/>
      <c r="AK74" s="296"/>
    </row>
    <row r="75" spans="34:37" ht="13.5" hidden="1">
      <c r="AH75" s="296"/>
      <c r="AI75" s="296"/>
      <c r="AJ75" s="296"/>
      <c r="AK75" s="296"/>
    </row>
    <row r="76" spans="34:37" ht="13.5" hidden="1">
      <c r="AH76" s="296"/>
      <c r="AI76" s="296"/>
      <c r="AJ76" s="296"/>
      <c r="AK76" s="296"/>
    </row>
    <row r="77" spans="34:37" ht="13.5" hidden="1">
      <c r="AH77" s="296"/>
      <c r="AI77" s="296"/>
      <c r="AJ77" s="296"/>
      <c r="AK77" s="296"/>
    </row>
    <row r="78" spans="34:37" ht="13.5" hidden="1">
      <c r="AH78" s="296"/>
      <c r="AI78" s="296"/>
      <c r="AJ78" s="296"/>
      <c r="AK78" s="296"/>
    </row>
    <row r="79" spans="34:37" ht="13.5" hidden="1">
      <c r="AH79" s="296"/>
      <c r="AI79" s="296"/>
      <c r="AJ79" s="296"/>
      <c r="AK79" s="296"/>
    </row>
    <row r="80" spans="34:37" ht="13.5" hidden="1">
      <c r="AH80" s="296"/>
      <c r="AI80" s="296"/>
      <c r="AJ80" s="296"/>
      <c r="AK80" s="296"/>
    </row>
    <row r="81" spans="34:37" ht="13.5" hidden="1">
      <c r="AH81" s="296"/>
      <c r="AI81" s="296"/>
      <c r="AJ81" s="296"/>
      <c r="AK81" s="296"/>
    </row>
    <row r="82" spans="34:37" ht="13.5" hidden="1">
      <c r="AH82" s="296"/>
      <c r="AI82" s="296"/>
      <c r="AJ82" s="296"/>
      <c r="AK82" s="296"/>
    </row>
    <row r="83" spans="34:37" ht="13.5" hidden="1">
      <c r="AH83" s="296"/>
      <c r="AI83" s="296"/>
      <c r="AJ83" s="296"/>
      <c r="AK83" s="296"/>
    </row>
    <row r="84" spans="34:37" ht="13.5" hidden="1">
      <c r="AH84" s="296"/>
      <c r="AI84" s="296"/>
      <c r="AJ84" s="296"/>
      <c r="AK84" s="296"/>
    </row>
    <row r="85" spans="34:37" ht="13.5" hidden="1">
      <c r="AH85" s="296"/>
      <c r="AI85" s="296"/>
      <c r="AJ85" s="296"/>
      <c r="AK85" s="296"/>
    </row>
    <row r="86" spans="34:37" ht="13.5" hidden="1">
      <c r="AH86" s="296"/>
      <c r="AI86" s="296"/>
      <c r="AJ86" s="296"/>
      <c r="AK86" s="296"/>
    </row>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sheetData>
  <sheetProtection password="DC59" sheet="1"/>
  <mergeCells count="100">
    <mergeCell ref="Q6:T6"/>
    <mergeCell ref="R9:AB9"/>
    <mergeCell ref="R10:T10"/>
    <mergeCell ref="U10:AB10"/>
    <mergeCell ref="Q11:Q12"/>
    <mergeCell ref="R11:T11"/>
    <mergeCell ref="U11:AB11"/>
    <mergeCell ref="R12:T12"/>
    <mergeCell ref="U12:AB12"/>
    <mergeCell ref="D16:D17"/>
    <mergeCell ref="E16:G17"/>
    <mergeCell ref="H16:N16"/>
    <mergeCell ref="O16:O17"/>
    <mergeCell ref="H17:N17"/>
    <mergeCell ref="A2:A4"/>
    <mergeCell ref="E13:G13"/>
    <mergeCell ref="E14:G15"/>
    <mergeCell ref="H13:N13"/>
    <mergeCell ref="B2:C4"/>
    <mergeCell ref="D18:D19"/>
    <mergeCell ref="E18:G19"/>
    <mergeCell ref="H18:N18"/>
    <mergeCell ref="O18:O19"/>
    <mergeCell ref="H19:N19"/>
    <mergeCell ref="D20:D21"/>
    <mergeCell ref="E20:G21"/>
    <mergeCell ref="H20:N20"/>
    <mergeCell ref="O20:O21"/>
    <mergeCell ref="H21:N21"/>
    <mergeCell ref="H23:N23"/>
    <mergeCell ref="D24:D25"/>
    <mergeCell ref="E24:G25"/>
    <mergeCell ref="H24:N24"/>
    <mergeCell ref="O24:O25"/>
    <mergeCell ref="H25:N25"/>
    <mergeCell ref="R13:T13"/>
    <mergeCell ref="U13:AA13"/>
    <mergeCell ref="Q14:Q15"/>
    <mergeCell ref="R14:T15"/>
    <mergeCell ref="U14:AA14"/>
    <mergeCell ref="AB14:AB15"/>
    <mergeCell ref="U15:AA15"/>
    <mergeCell ref="Q16:Q17"/>
    <mergeCell ref="R16:T17"/>
    <mergeCell ref="U16:AA16"/>
    <mergeCell ref="AB16:AB17"/>
    <mergeCell ref="U17:AA17"/>
    <mergeCell ref="Q18:Q19"/>
    <mergeCell ref="R18:T19"/>
    <mergeCell ref="U18:AA18"/>
    <mergeCell ref="AB18:AB19"/>
    <mergeCell ref="U19:AA19"/>
    <mergeCell ref="Q20:Q21"/>
    <mergeCell ref="R20:T21"/>
    <mergeCell ref="U20:AA20"/>
    <mergeCell ref="AB20:AB21"/>
    <mergeCell ref="U21:AA21"/>
    <mergeCell ref="Q22:Q23"/>
    <mergeCell ref="R22:T23"/>
    <mergeCell ref="U22:AA22"/>
    <mergeCell ref="AB22:AB23"/>
    <mergeCell ref="U23:AA23"/>
    <mergeCell ref="Q24:Q25"/>
    <mergeCell ref="R24:T25"/>
    <mergeCell ref="U24:AA24"/>
    <mergeCell ref="AB24:AB25"/>
    <mergeCell ref="U25:AA25"/>
    <mergeCell ref="Q26:Q27"/>
    <mergeCell ref="R26:T26"/>
    <mergeCell ref="U26:Y26"/>
    <mergeCell ref="Z26:AB26"/>
    <mergeCell ref="R27:T27"/>
    <mergeCell ref="U27:Y27"/>
    <mergeCell ref="Z27:AB27"/>
    <mergeCell ref="AA28:AB28"/>
    <mergeCell ref="N28:O28"/>
    <mergeCell ref="D26:D27"/>
    <mergeCell ref="E26:G26"/>
    <mergeCell ref="H26:L26"/>
    <mergeCell ref="M26:O26"/>
    <mergeCell ref="E27:G27"/>
    <mergeCell ref="H27:L27"/>
    <mergeCell ref="M27:O27"/>
    <mergeCell ref="D11:D12"/>
    <mergeCell ref="E11:G11"/>
    <mergeCell ref="H11:O11"/>
    <mergeCell ref="E12:G12"/>
    <mergeCell ref="H12:O12"/>
    <mergeCell ref="D22:D23"/>
    <mergeCell ref="E22:G23"/>
    <mergeCell ref="H22:N22"/>
    <mergeCell ref="O22:O23"/>
    <mergeCell ref="D6:G6"/>
    <mergeCell ref="E9:O9"/>
    <mergeCell ref="E10:G10"/>
    <mergeCell ref="H10:O10"/>
    <mergeCell ref="D14:D15"/>
    <mergeCell ref="O14:O15"/>
    <mergeCell ref="H14:N14"/>
    <mergeCell ref="H15:N15"/>
  </mergeCells>
  <conditionalFormatting sqref="E9">
    <cfRule type="expression" priority="518" dxfId="0" stopIfTrue="1">
      <formula>E12="上越"</formula>
    </cfRule>
  </conditionalFormatting>
  <conditionalFormatting sqref="D9">
    <cfRule type="expression" priority="519" dxfId="2" stopIfTrue="1">
      <formula>E12="下越"</formula>
    </cfRule>
    <cfRule type="expression" priority="520" dxfId="1" stopIfTrue="1">
      <formula>E12="中越"</formula>
    </cfRule>
    <cfRule type="expression" priority="521" dxfId="0" stopIfTrue="1">
      <formula>E12="上越"</formula>
    </cfRule>
  </conditionalFormatting>
  <conditionalFormatting sqref="E9:AC9">
    <cfRule type="expression" priority="522" dxfId="2" stopIfTrue="1">
      <formula>E12="下越"</formula>
    </cfRule>
    <cfRule type="expression" priority="523" dxfId="1" stopIfTrue="1">
      <formula>E12="中越"</formula>
    </cfRule>
  </conditionalFormatting>
  <conditionalFormatting sqref="R9">
    <cfRule type="expression" priority="4" dxfId="0" stopIfTrue="1">
      <formula>R12="上越"</formula>
    </cfRule>
  </conditionalFormatting>
  <conditionalFormatting sqref="Q9">
    <cfRule type="expression" priority="1" dxfId="2" stopIfTrue="1">
      <formula>R12="下越"</formula>
    </cfRule>
    <cfRule type="expression" priority="2" dxfId="1" stopIfTrue="1">
      <formula>R12="中越"</formula>
    </cfRule>
    <cfRule type="expression" priority="3" dxfId="0" stopIfTrue="1">
      <formula>R12="上越"</formula>
    </cfRule>
  </conditionalFormatting>
  <printOptions horizontalCentered="1" verticalCentered="1"/>
  <pageMargins left="0.55" right="0.54" top="0.5905511811023623" bottom="0.5905511811023623" header="0.31496062992125984" footer="0.31496062992125984"/>
  <pageSetup fitToHeight="1" fitToWidth="1" horizontalDpi="600" verticalDpi="600" orientation="landscape" paperSize="9" scale="83" r:id="rId1"/>
  <ignoredErrors>
    <ignoredError sqref="H15:N25" formula="1"/>
  </ignoredErrors>
</worksheet>
</file>

<file path=xl/worksheets/sheet13.xml><?xml version="1.0" encoding="utf-8"?>
<worksheet xmlns="http://schemas.openxmlformats.org/spreadsheetml/2006/main" xmlns:r="http://schemas.openxmlformats.org/officeDocument/2006/relationships">
  <dimension ref="A3:J273"/>
  <sheetViews>
    <sheetView showZeros="0" zoomScalePageLayoutView="0" workbookViewId="0" topLeftCell="A239">
      <selection activeCell="D254" sqref="D254"/>
    </sheetView>
  </sheetViews>
  <sheetFormatPr defaultColWidth="9.00390625" defaultRowHeight="13.5"/>
  <cols>
    <col min="2" max="2" width="3.375" style="0" bestFit="1" customWidth="1"/>
    <col min="3" max="3" width="18.875" style="0" customWidth="1"/>
    <col min="4" max="4" width="6.50390625" style="0" customWidth="1"/>
    <col min="5" max="6" width="5.25390625" style="0" customWidth="1"/>
    <col min="7" max="7" width="13.50390625" style="0" bestFit="1" customWidth="1"/>
    <col min="8" max="8" width="11.875" style="0" bestFit="1" customWidth="1"/>
    <col min="9" max="9" width="3.375" style="0" bestFit="1" customWidth="1"/>
    <col min="10" max="10" width="17.25390625" style="0" bestFit="1" customWidth="1"/>
    <col min="11" max="16" width="15.375" style="0" bestFit="1" customWidth="1"/>
    <col min="17" max="17" width="5.25390625" style="0" customWidth="1"/>
  </cols>
  <sheetData>
    <row r="3" spans="1:7" ht="13.5">
      <c r="A3" t="s">
        <v>68</v>
      </c>
      <c r="C3" t="s">
        <v>50</v>
      </c>
      <c r="D3">
        <f>COUNT(C6:C165)</f>
        <v>0</v>
      </c>
      <c r="E3" t="s">
        <v>51</v>
      </c>
      <c r="F3">
        <f>ROUNDUP(D3/4,0)</f>
        <v>0</v>
      </c>
      <c r="G3" t="s">
        <v>52</v>
      </c>
    </row>
    <row r="5" spans="1:10" ht="13.5">
      <c r="A5" t="s">
        <v>62</v>
      </c>
      <c r="B5" s="67" t="s">
        <v>46</v>
      </c>
      <c r="C5" s="67" t="s">
        <v>47</v>
      </c>
      <c r="D5" s="67" t="s">
        <v>4</v>
      </c>
      <c r="E5" s="67" t="s">
        <v>6</v>
      </c>
      <c r="F5" s="67" t="s">
        <v>32</v>
      </c>
      <c r="G5" s="67" t="s">
        <v>48</v>
      </c>
      <c r="H5" s="67" t="s">
        <v>49</v>
      </c>
      <c r="I5" s="67" t="s">
        <v>7</v>
      </c>
      <c r="J5" s="67" t="s">
        <v>3</v>
      </c>
    </row>
    <row r="6" spans="1:10" ht="13.5">
      <c r="A6" s="155">
        <v>1</v>
      </c>
      <c r="B6" s="67"/>
      <c r="C6" s="67"/>
      <c r="D6" s="67"/>
      <c r="E6" s="109"/>
      <c r="F6" s="67"/>
      <c r="G6" s="67"/>
      <c r="H6" s="67"/>
      <c r="I6" s="67"/>
      <c r="J6" s="67"/>
    </row>
    <row r="7" spans="1:10" ht="13.5">
      <c r="A7" s="155">
        <v>2</v>
      </c>
      <c r="B7" s="67"/>
      <c r="C7" s="67"/>
      <c r="D7" s="67"/>
      <c r="E7" s="109"/>
      <c r="F7" s="67"/>
      <c r="G7" s="67"/>
      <c r="H7" s="67"/>
      <c r="I7" s="67"/>
      <c r="J7" s="67"/>
    </row>
    <row r="8" spans="1:10" ht="13.5">
      <c r="A8" s="155">
        <v>3</v>
      </c>
      <c r="B8" s="67"/>
      <c r="C8" s="67"/>
      <c r="D8" s="67"/>
      <c r="E8" s="109"/>
      <c r="F8" s="67"/>
      <c r="G8" s="67"/>
      <c r="H8" s="67"/>
      <c r="I8" s="67"/>
      <c r="J8" s="67"/>
    </row>
    <row r="9" spans="1:10" ht="13.5">
      <c r="A9" s="155">
        <v>4</v>
      </c>
      <c r="B9" s="67"/>
      <c r="C9" s="67"/>
      <c r="D9" s="67"/>
      <c r="E9" s="109"/>
      <c r="F9" s="67"/>
      <c r="G9" s="67"/>
      <c r="H9" s="67"/>
      <c r="I9" s="67"/>
      <c r="J9" s="67"/>
    </row>
    <row r="10" spans="1:10" ht="13.5">
      <c r="A10" s="155">
        <v>5</v>
      </c>
      <c r="B10" s="67"/>
      <c r="C10" s="67"/>
      <c r="D10" s="67"/>
      <c r="E10" s="109"/>
      <c r="F10" s="67"/>
      <c r="G10" s="67"/>
      <c r="H10" s="67"/>
      <c r="I10" s="67"/>
      <c r="J10" s="67"/>
    </row>
    <row r="11" spans="1:10" ht="13.5">
      <c r="A11" s="155">
        <v>6</v>
      </c>
      <c r="B11" s="67"/>
      <c r="C11" s="67"/>
      <c r="D11" s="67"/>
      <c r="E11" s="109"/>
      <c r="F11" s="67"/>
      <c r="G11" s="67"/>
      <c r="H11" s="67"/>
      <c r="I11" s="67"/>
      <c r="J11" s="67"/>
    </row>
    <row r="12" spans="1:10" ht="13.5">
      <c r="A12" s="155">
        <v>7</v>
      </c>
      <c r="B12" s="67"/>
      <c r="C12" s="67"/>
      <c r="D12" s="67"/>
      <c r="E12" s="109"/>
      <c r="F12" s="67"/>
      <c r="G12" s="67"/>
      <c r="H12" s="67"/>
      <c r="I12" s="67"/>
      <c r="J12" s="67"/>
    </row>
    <row r="13" spans="1:10" ht="13.5">
      <c r="A13" s="155">
        <v>8</v>
      </c>
      <c r="B13" s="67"/>
      <c r="C13" s="67"/>
      <c r="D13" s="67"/>
      <c r="E13" s="109"/>
      <c r="F13" s="67"/>
      <c r="G13" s="67"/>
      <c r="H13" s="67"/>
      <c r="I13" s="67"/>
      <c r="J13" s="67"/>
    </row>
    <row r="14" spans="1:10" ht="13.5">
      <c r="A14" s="155">
        <v>9</v>
      </c>
      <c r="B14" s="67"/>
      <c r="C14" s="67"/>
      <c r="D14" s="67"/>
      <c r="E14" s="67"/>
      <c r="F14" s="67"/>
      <c r="G14" s="67"/>
      <c r="H14" s="67"/>
      <c r="I14" s="67"/>
      <c r="J14" s="67"/>
    </row>
    <row r="15" spans="1:10" ht="13.5">
      <c r="A15" s="155">
        <v>10</v>
      </c>
      <c r="B15" s="67"/>
      <c r="C15" s="67"/>
      <c r="D15" s="67"/>
      <c r="E15" s="109"/>
      <c r="F15" s="67"/>
      <c r="G15" s="67"/>
      <c r="H15" s="67"/>
      <c r="I15" s="67"/>
      <c r="J15" s="67"/>
    </row>
    <row r="16" spans="1:10" ht="13.5">
      <c r="A16" s="155">
        <v>11</v>
      </c>
      <c r="B16" s="67"/>
      <c r="C16" s="67"/>
      <c r="D16" s="67"/>
      <c r="E16" s="109"/>
      <c r="F16" s="67"/>
      <c r="G16" s="67"/>
      <c r="H16" s="67"/>
      <c r="I16" s="67"/>
      <c r="J16" s="67"/>
    </row>
    <row r="17" spans="1:10" ht="13.5">
      <c r="A17" s="155">
        <v>12</v>
      </c>
      <c r="B17" s="67"/>
      <c r="C17" s="67"/>
      <c r="D17" s="67"/>
      <c r="E17" s="109"/>
      <c r="F17" s="67"/>
      <c r="G17" s="67"/>
      <c r="H17" s="67"/>
      <c r="I17" s="67"/>
      <c r="J17" s="67"/>
    </row>
    <row r="18" spans="1:10" ht="13.5">
      <c r="A18" s="155">
        <v>13</v>
      </c>
      <c r="B18" s="67"/>
      <c r="C18" s="67"/>
      <c r="D18" s="67"/>
      <c r="E18" s="109"/>
      <c r="F18" s="67"/>
      <c r="G18" s="67"/>
      <c r="H18" s="67"/>
      <c r="I18" s="67"/>
      <c r="J18" s="67"/>
    </row>
    <row r="19" spans="1:10" ht="13.5">
      <c r="A19" s="155">
        <v>14</v>
      </c>
      <c r="B19" s="67"/>
      <c r="C19" s="67"/>
      <c r="D19" s="67"/>
      <c r="E19" s="109"/>
      <c r="F19" s="67"/>
      <c r="G19" s="67"/>
      <c r="H19" s="67"/>
      <c r="I19" s="67"/>
      <c r="J19" s="67"/>
    </row>
    <row r="20" spans="1:10" ht="13.5">
      <c r="A20" s="155">
        <v>15</v>
      </c>
      <c r="B20" s="67"/>
      <c r="C20" s="67"/>
      <c r="D20" s="67"/>
      <c r="E20" s="109"/>
      <c r="F20" s="67"/>
      <c r="G20" s="67"/>
      <c r="H20" s="67"/>
      <c r="I20" s="67"/>
      <c r="J20" s="67"/>
    </row>
    <row r="21" spans="1:10" ht="13.5">
      <c r="A21" s="155">
        <v>16</v>
      </c>
      <c r="B21" s="67"/>
      <c r="C21" s="67"/>
      <c r="D21" s="67"/>
      <c r="E21" s="109"/>
      <c r="F21" s="67"/>
      <c r="G21" s="67"/>
      <c r="H21" s="67"/>
      <c r="I21" s="67"/>
      <c r="J21" s="67"/>
    </row>
    <row r="22" spans="1:10" ht="13.5">
      <c r="A22" s="155">
        <v>17</v>
      </c>
      <c r="B22" s="67"/>
      <c r="C22" s="67"/>
      <c r="D22" s="67"/>
      <c r="E22" s="109"/>
      <c r="F22" s="67"/>
      <c r="G22" s="67"/>
      <c r="H22" s="67"/>
      <c r="I22" s="67"/>
      <c r="J22" s="67"/>
    </row>
    <row r="23" spans="1:10" ht="13.5">
      <c r="A23" s="155">
        <v>18</v>
      </c>
      <c r="B23" s="67"/>
      <c r="C23" s="67"/>
      <c r="D23" s="67"/>
      <c r="E23" s="109"/>
      <c r="F23" s="67"/>
      <c r="G23" s="67"/>
      <c r="H23" s="67"/>
      <c r="I23" s="67"/>
      <c r="J23" s="67"/>
    </row>
    <row r="24" spans="1:10" ht="13.5">
      <c r="A24" s="155">
        <v>19</v>
      </c>
      <c r="B24" s="67"/>
      <c r="C24" s="67"/>
      <c r="D24" s="67"/>
      <c r="E24" s="109"/>
      <c r="F24" s="67"/>
      <c r="G24" s="67"/>
      <c r="H24" s="67"/>
      <c r="I24" s="67"/>
      <c r="J24" s="67"/>
    </row>
    <row r="25" spans="1:10" ht="13.5">
      <c r="A25" s="155">
        <v>20</v>
      </c>
      <c r="B25" s="67"/>
      <c r="C25" s="67"/>
      <c r="D25" s="67"/>
      <c r="E25" s="109"/>
      <c r="F25" s="67"/>
      <c r="G25" s="67"/>
      <c r="H25" s="67"/>
      <c r="I25" s="67"/>
      <c r="J25" s="67"/>
    </row>
    <row r="26" spans="1:10" ht="13.5">
      <c r="A26" s="155">
        <v>21</v>
      </c>
      <c r="B26" s="67"/>
      <c r="C26" s="67"/>
      <c r="D26" s="67"/>
      <c r="E26" s="109"/>
      <c r="F26" s="67"/>
      <c r="G26" s="67"/>
      <c r="H26" s="67"/>
      <c r="I26" s="67"/>
      <c r="J26" s="67"/>
    </row>
    <row r="27" spans="1:10" ht="13.5">
      <c r="A27" s="155">
        <v>22</v>
      </c>
      <c r="B27" s="67"/>
      <c r="C27" s="67"/>
      <c r="D27" s="67"/>
      <c r="E27" s="109"/>
      <c r="F27" s="67"/>
      <c r="G27" s="67"/>
      <c r="H27" s="67"/>
      <c r="I27" s="67"/>
      <c r="J27" s="67"/>
    </row>
    <row r="28" spans="1:10" ht="13.5">
      <c r="A28" s="155">
        <v>23</v>
      </c>
      <c r="B28" s="67"/>
      <c r="C28" s="67"/>
      <c r="D28" s="67"/>
      <c r="E28" s="109"/>
      <c r="F28" s="67"/>
      <c r="G28" s="67"/>
      <c r="H28" s="67"/>
      <c r="I28" s="67"/>
      <c r="J28" s="67"/>
    </row>
    <row r="29" spans="1:10" ht="13.5">
      <c r="A29" s="155">
        <v>24</v>
      </c>
      <c r="B29" s="67"/>
      <c r="C29" s="67"/>
      <c r="D29" s="67"/>
      <c r="E29" s="109"/>
      <c r="F29" s="67"/>
      <c r="G29" s="67"/>
      <c r="H29" s="67"/>
      <c r="I29" s="67"/>
      <c r="J29" s="67"/>
    </row>
    <row r="30" spans="1:10" ht="13.5">
      <c r="A30" s="155">
        <v>25</v>
      </c>
      <c r="B30" s="67"/>
      <c r="C30" s="67"/>
      <c r="D30" s="67"/>
      <c r="E30" s="109"/>
      <c r="F30" s="67"/>
      <c r="G30" s="67"/>
      <c r="H30" s="67"/>
      <c r="I30" s="67"/>
      <c r="J30" s="67"/>
    </row>
    <row r="31" spans="1:10" ht="13.5">
      <c r="A31" s="155">
        <v>26</v>
      </c>
      <c r="B31" s="67"/>
      <c r="C31" s="67"/>
      <c r="D31" s="67"/>
      <c r="E31" s="109"/>
      <c r="F31" s="67"/>
      <c r="G31" s="67"/>
      <c r="H31" s="67"/>
      <c r="I31" s="67"/>
      <c r="J31" s="67"/>
    </row>
    <row r="32" spans="1:10" ht="13.5">
      <c r="A32" s="155">
        <v>27</v>
      </c>
      <c r="B32" s="67"/>
      <c r="C32" s="67"/>
      <c r="D32" s="67"/>
      <c r="E32" s="109"/>
      <c r="F32" s="67"/>
      <c r="G32" s="67"/>
      <c r="H32" s="67"/>
      <c r="I32" s="67"/>
      <c r="J32" s="67"/>
    </row>
    <row r="33" spans="1:10" ht="13.5">
      <c r="A33" s="155">
        <v>28</v>
      </c>
      <c r="B33" s="67"/>
      <c r="C33" s="67"/>
      <c r="D33" s="67"/>
      <c r="E33" s="109"/>
      <c r="F33" s="67"/>
      <c r="G33" s="67"/>
      <c r="H33" s="67"/>
      <c r="I33" s="67"/>
      <c r="J33" s="67"/>
    </row>
    <row r="34" spans="1:10" ht="13.5">
      <c r="A34" s="155">
        <v>29</v>
      </c>
      <c r="B34" s="67"/>
      <c r="C34" s="67"/>
      <c r="D34" s="67"/>
      <c r="E34" s="109"/>
      <c r="F34" s="67"/>
      <c r="G34" s="67"/>
      <c r="H34" s="67"/>
      <c r="I34" s="67"/>
      <c r="J34" s="67"/>
    </row>
    <row r="35" spans="1:10" ht="13.5">
      <c r="A35" s="155">
        <v>30</v>
      </c>
      <c r="B35" s="67"/>
      <c r="C35" s="67"/>
      <c r="D35" s="67"/>
      <c r="E35" s="109"/>
      <c r="F35" s="67"/>
      <c r="G35" s="67"/>
      <c r="H35" s="67"/>
      <c r="I35" s="67"/>
      <c r="J35" s="67"/>
    </row>
    <row r="36" spans="1:10" ht="13.5">
      <c r="A36" s="155">
        <v>31</v>
      </c>
      <c r="B36" s="67"/>
      <c r="C36" s="67"/>
      <c r="D36" s="67"/>
      <c r="E36" s="109"/>
      <c r="F36" s="67"/>
      <c r="G36" s="67"/>
      <c r="H36" s="67"/>
      <c r="I36" s="67"/>
      <c r="J36" s="67"/>
    </row>
    <row r="37" spans="1:10" ht="13.5">
      <c r="A37" s="155">
        <v>32</v>
      </c>
      <c r="B37" s="67"/>
      <c r="C37" s="67"/>
      <c r="D37" s="67"/>
      <c r="E37" s="109"/>
      <c r="F37" s="67"/>
      <c r="G37" s="67"/>
      <c r="H37" s="67"/>
      <c r="I37" s="67"/>
      <c r="J37" s="67"/>
    </row>
    <row r="38" spans="1:10" ht="13.5">
      <c r="A38" s="155">
        <v>33</v>
      </c>
      <c r="B38" s="67"/>
      <c r="C38" s="67"/>
      <c r="D38" s="67"/>
      <c r="E38" s="109"/>
      <c r="F38" s="67"/>
      <c r="G38" s="67"/>
      <c r="H38" s="67"/>
      <c r="I38" s="67"/>
      <c r="J38" s="67"/>
    </row>
    <row r="39" spans="1:10" ht="13.5">
      <c r="A39" s="155">
        <v>34</v>
      </c>
      <c r="B39" s="67"/>
      <c r="C39" s="67"/>
      <c r="D39" s="67"/>
      <c r="E39" s="109"/>
      <c r="F39" s="67"/>
      <c r="G39" s="67"/>
      <c r="H39" s="67"/>
      <c r="I39" s="67"/>
      <c r="J39" s="67"/>
    </row>
    <row r="40" spans="1:10" ht="13.5">
      <c r="A40" s="155">
        <v>35</v>
      </c>
      <c r="B40" s="67"/>
      <c r="C40" s="67"/>
      <c r="D40" s="67"/>
      <c r="E40" s="109"/>
      <c r="F40" s="67"/>
      <c r="G40" s="67"/>
      <c r="H40" s="67"/>
      <c r="I40" s="67"/>
      <c r="J40" s="67"/>
    </row>
    <row r="41" spans="1:10" ht="13.5">
      <c r="A41" s="155">
        <v>36</v>
      </c>
      <c r="B41" s="67"/>
      <c r="C41" s="67"/>
      <c r="D41" s="67"/>
      <c r="E41" s="109"/>
      <c r="F41" s="67"/>
      <c r="G41" s="67"/>
      <c r="H41" s="67"/>
      <c r="I41" s="67"/>
      <c r="J41" s="67"/>
    </row>
    <row r="42" spans="1:10" ht="13.5">
      <c r="A42" s="155">
        <v>37</v>
      </c>
      <c r="B42" s="67"/>
      <c r="C42" s="67"/>
      <c r="D42" s="67"/>
      <c r="E42" s="109"/>
      <c r="F42" s="67"/>
      <c r="G42" s="67"/>
      <c r="H42" s="67"/>
      <c r="I42" s="67"/>
      <c r="J42" s="67"/>
    </row>
    <row r="43" spans="1:10" ht="13.5">
      <c r="A43" s="155">
        <v>38</v>
      </c>
      <c r="B43" s="67"/>
      <c r="C43" s="67"/>
      <c r="D43" s="67"/>
      <c r="E43" s="109"/>
      <c r="F43" s="67"/>
      <c r="G43" s="67"/>
      <c r="H43" s="67"/>
      <c r="I43" s="67"/>
      <c r="J43" s="67"/>
    </row>
    <row r="44" spans="1:10" ht="13.5">
      <c r="A44" s="155">
        <v>39</v>
      </c>
      <c r="B44" s="67"/>
      <c r="C44" s="67"/>
      <c r="D44" s="67"/>
      <c r="E44" s="109"/>
      <c r="F44" s="67"/>
      <c r="G44" s="67"/>
      <c r="H44" s="67"/>
      <c r="I44" s="67"/>
      <c r="J44" s="67"/>
    </row>
    <row r="45" spans="1:10" ht="13.5">
      <c r="A45" s="155">
        <v>40</v>
      </c>
      <c r="B45" s="67"/>
      <c r="C45" s="67"/>
      <c r="D45" s="67"/>
      <c r="E45" s="109"/>
      <c r="F45" s="67"/>
      <c r="G45" s="67"/>
      <c r="H45" s="67"/>
      <c r="I45" s="67"/>
      <c r="J45" s="67"/>
    </row>
    <row r="46" spans="1:10" ht="13.5">
      <c r="A46">
        <v>41</v>
      </c>
      <c r="B46" s="67"/>
      <c r="C46" s="67"/>
      <c r="D46" s="67"/>
      <c r="E46" s="109"/>
      <c r="F46" s="67"/>
      <c r="G46" s="67"/>
      <c r="H46" s="67"/>
      <c r="I46" s="67"/>
      <c r="J46" s="67"/>
    </row>
    <row r="47" spans="1:10" ht="13.5">
      <c r="A47">
        <v>42</v>
      </c>
      <c r="B47" s="67"/>
      <c r="C47" s="67"/>
      <c r="D47" s="67"/>
      <c r="E47" s="109"/>
      <c r="F47" s="67"/>
      <c r="G47" s="67"/>
      <c r="H47" s="67"/>
      <c r="I47" s="67"/>
      <c r="J47" s="67"/>
    </row>
    <row r="48" spans="1:10" ht="13.5">
      <c r="A48">
        <v>43</v>
      </c>
      <c r="B48" s="67"/>
      <c r="C48" s="67"/>
      <c r="D48" s="67"/>
      <c r="E48" s="109"/>
      <c r="F48" s="67"/>
      <c r="G48" s="67"/>
      <c r="H48" s="67"/>
      <c r="I48" s="67"/>
      <c r="J48" s="67"/>
    </row>
    <row r="49" spans="1:10" ht="13.5">
      <c r="A49">
        <v>44</v>
      </c>
      <c r="B49" s="67"/>
      <c r="C49" s="67"/>
      <c r="D49" s="67"/>
      <c r="E49" s="109"/>
      <c r="F49" s="67"/>
      <c r="G49" s="67"/>
      <c r="H49" s="67"/>
      <c r="I49" s="67"/>
      <c r="J49" s="67"/>
    </row>
    <row r="50" spans="1:10" ht="13.5">
      <c r="A50">
        <v>45</v>
      </c>
      <c r="B50" s="67"/>
      <c r="C50" s="67"/>
      <c r="D50" s="67"/>
      <c r="E50" s="109"/>
      <c r="F50" s="67"/>
      <c r="G50" s="67"/>
      <c r="H50" s="67"/>
      <c r="I50" s="67"/>
      <c r="J50" s="67"/>
    </row>
    <row r="51" spans="1:10" ht="13.5">
      <c r="A51">
        <v>46</v>
      </c>
      <c r="B51" s="67"/>
      <c r="C51" s="67"/>
      <c r="D51" s="67"/>
      <c r="E51" s="109"/>
      <c r="F51" s="67"/>
      <c r="G51" s="67"/>
      <c r="H51" s="67"/>
      <c r="I51" s="67"/>
      <c r="J51" s="67"/>
    </row>
    <row r="52" spans="1:10" ht="13.5">
      <c r="A52">
        <v>47</v>
      </c>
      <c r="B52" s="67"/>
      <c r="C52" s="67"/>
      <c r="D52" s="67"/>
      <c r="E52" s="109"/>
      <c r="F52" s="67"/>
      <c r="G52" s="67"/>
      <c r="H52" s="67"/>
      <c r="I52" s="67"/>
      <c r="J52" s="67"/>
    </row>
    <row r="53" spans="1:10" ht="13.5">
      <c r="A53">
        <v>48</v>
      </c>
      <c r="B53" s="67"/>
      <c r="C53" s="67"/>
      <c r="D53" s="67"/>
      <c r="E53" s="109"/>
      <c r="F53" s="67"/>
      <c r="G53" s="67"/>
      <c r="H53" s="67"/>
      <c r="I53" s="67"/>
      <c r="J53" s="67"/>
    </row>
    <row r="54" spans="1:10" ht="13.5">
      <c r="A54">
        <v>49</v>
      </c>
      <c r="B54" s="67"/>
      <c r="C54" s="67"/>
      <c r="D54" s="67"/>
      <c r="E54" s="109"/>
      <c r="F54" s="67"/>
      <c r="G54" s="67"/>
      <c r="H54" s="67"/>
      <c r="I54" s="67"/>
      <c r="J54" s="67"/>
    </row>
    <row r="55" spans="1:10" ht="13.5">
      <c r="A55">
        <v>50</v>
      </c>
      <c r="B55" s="67"/>
      <c r="C55" s="67"/>
      <c r="D55" s="67"/>
      <c r="E55" s="109"/>
      <c r="F55" s="67"/>
      <c r="G55" s="67"/>
      <c r="H55" s="67"/>
      <c r="I55" s="67"/>
      <c r="J55" s="67"/>
    </row>
    <row r="56" spans="1:10" ht="13.5">
      <c r="A56">
        <v>51</v>
      </c>
      <c r="B56" s="67"/>
      <c r="C56" s="67"/>
      <c r="D56" s="67"/>
      <c r="E56" s="109"/>
      <c r="F56" s="67"/>
      <c r="G56" s="67"/>
      <c r="H56" s="67"/>
      <c r="I56" s="67"/>
      <c r="J56" s="67"/>
    </row>
    <row r="57" spans="1:10" ht="13.5">
      <c r="A57">
        <v>52</v>
      </c>
      <c r="B57" s="67"/>
      <c r="C57" s="67"/>
      <c r="D57" s="67"/>
      <c r="E57" s="109"/>
      <c r="F57" s="67"/>
      <c r="G57" s="67"/>
      <c r="H57" s="67"/>
      <c r="I57" s="67"/>
      <c r="J57" s="67"/>
    </row>
    <row r="58" spans="1:10" ht="13.5">
      <c r="A58">
        <v>53</v>
      </c>
      <c r="B58" s="67"/>
      <c r="C58" s="67"/>
      <c r="D58" s="67"/>
      <c r="E58" s="109"/>
      <c r="F58" s="67"/>
      <c r="G58" s="67"/>
      <c r="H58" s="67"/>
      <c r="I58" s="67"/>
      <c r="J58" s="67"/>
    </row>
    <row r="59" spans="1:10" ht="13.5">
      <c r="A59">
        <v>54</v>
      </c>
      <c r="B59" s="67"/>
      <c r="C59" s="67"/>
      <c r="D59" s="67"/>
      <c r="E59" s="109"/>
      <c r="F59" s="67"/>
      <c r="G59" s="67"/>
      <c r="H59" s="67"/>
      <c r="I59" s="67"/>
      <c r="J59" s="67"/>
    </row>
    <row r="60" spans="1:10" ht="13.5">
      <c r="A60">
        <v>55</v>
      </c>
      <c r="B60" s="67"/>
      <c r="C60" s="67"/>
      <c r="D60" s="67"/>
      <c r="E60" s="109"/>
      <c r="F60" s="67"/>
      <c r="G60" s="67"/>
      <c r="H60" s="67"/>
      <c r="I60" s="67"/>
      <c r="J60" s="67"/>
    </row>
    <row r="61" spans="1:10" ht="13.5">
      <c r="A61">
        <v>56</v>
      </c>
      <c r="B61" s="67"/>
      <c r="C61" s="67"/>
      <c r="D61" s="67"/>
      <c r="E61" s="109"/>
      <c r="F61" s="67"/>
      <c r="G61" s="67"/>
      <c r="H61" s="67"/>
      <c r="I61" s="67"/>
      <c r="J61" s="67"/>
    </row>
    <row r="62" spans="1:10" ht="13.5">
      <c r="A62">
        <v>57</v>
      </c>
      <c r="B62" s="67"/>
      <c r="C62" s="67"/>
      <c r="D62" s="67"/>
      <c r="E62" s="109"/>
      <c r="F62" s="67"/>
      <c r="G62" s="67"/>
      <c r="H62" s="67"/>
      <c r="I62" s="67"/>
      <c r="J62" s="67"/>
    </row>
    <row r="63" spans="1:10" ht="13.5">
      <c r="A63">
        <v>58</v>
      </c>
      <c r="B63" s="67"/>
      <c r="C63" s="67"/>
      <c r="D63" s="67"/>
      <c r="E63" s="109"/>
      <c r="F63" s="67"/>
      <c r="G63" s="67"/>
      <c r="H63" s="67"/>
      <c r="I63" s="67"/>
      <c r="J63" s="67"/>
    </row>
    <row r="64" spans="1:10" ht="13.5">
      <c r="A64">
        <v>59</v>
      </c>
      <c r="B64" s="67"/>
      <c r="C64" s="67"/>
      <c r="D64" s="67"/>
      <c r="E64" s="109"/>
      <c r="F64" s="67"/>
      <c r="G64" s="67"/>
      <c r="H64" s="67"/>
      <c r="I64" s="67"/>
      <c r="J64" s="67"/>
    </row>
    <row r="65" spans="1:10" ht="13.5">
      <c r="A65">
        <v>60</v>
      </c>
      <c r="B65" s="67"/>
      <c r="C65" s="67"/>
      <c r="D65" s="67"/>
      <c r="E65" s="109"/>
      <c r="F65" s="67"/>
      <c r="G65" s="67"/>
      <c r="H65" s="67"/>
      <c r="I65" s="67"/>
      <c r="J65" s="67"/>
    </row>
    <row r="66" spans="1:10" ht="13.5">
      <c r="A66">
        <v>61</v>
      </c>
      <c r="B66" s="67"/>
      <c r="C66" s="67"/>
      <c r="D66" s="67"/>
      <c r="E66" s="109"/>
      <c r="F66" s="67"/>
      <c r="G66" s="67"/>
      <c r="H66" s="67"/>
      <c r="I66" s="67"/>
      <c r="J66" s="67"/>
    </row>
    <row r="67" spans="1:10" ht="13.5">
      <c r="A67">
        <v>62</v>
      </c>
      <c r="B67" s="67"/>
      <c r="C67" s="67"/>
      <c r="D67" s="67"/>
      <c r="E67" s="109"/>
      <c r="F67" s="67"/>
      <c r="G67" s="67"/>
      <c r="H67" s="67"/>
      <c r="I67" s="67"/>
      <c r="J67" s="67"/>
    </row>
    <row r="68" spans="1:10" ht="13.5">
      <c r="A68">
        <v>63</v>
      </c>
      <c r="B68" s="67"/>
      <c r="C68" s="67"/>
      <c r="D68" s="67"/>
      <c r="E68" s="109"/>
      <c r="F68" s="67"/>
      <c r="G68" s="67"/>
      <c r="H68" s="67"/>
      <c r="I68" s="67"/>
      <c r="J68" s="67"/>
    </row>
    <row r="69" spans="1:10" ht="13.5">
      <c r="A69">
        <v>64</v>
      </c>
      <c r="B69" s="67"/>
      <c r="C69" s="67"/>
      <c r="D69" s="67"/>
      <c r="E69" s="109"/>
      <c r="F69" s="67"/>
      <c r="G69" s="67"/>
      <c r="H69" s="67"/>
      <c r="I69" s="67"/>
      <c r="J69" s="67"/>
    </row>
    <row r="70" spans="1:10" ht="13.5">
      <c r="A70">
        <v>65</v>
      </c>
      <c r="B70" s="67"/>
      <c r="C70" s="67"/>
      <c r="D70" s="67"/>
      <c r="E70" s="109"/>
      <c r="F70" s="67"/>
      <c r="G70" s="67"/>
      <c r="H70" s="67"/>
      <c r="I70" s="67"/>
      <c r="J70" s="67"/>
    </row>
    <row r="71" spans="1:10" ht="13.5">
      <c r="A71">
        <v>66</v>
      </c>
      <c r="B71" s="67"/>
      <c r="C71" s="67"/>
      <c r="D71" s="67"/>
      <c r="E71" s="109"/>
      <c r="F71" s="67"/>
      <c r="G71" s="67"/>
      <c r="H71" s="67"/>
      <c r="I71" s="67"/>
      <c r="J71" s="67"/>
    </row>
    <row r="72" spans="1:10" ht="13.5">
      <c r="A72">
        <v>67</v>
      </c>
      <c r="B72" s="67"/>
      <c r="C72" s="67"/>
      <c r="D72" s="67"/>
      <c r="E72" s="109"/>
      <c r="F72" s="67"/>
      <c r="G72" s="67"/>
      <c r="H72" s="67"/>
      <c r="I72" s="67"/>
      <c r="J72" s="67"/>
    </row>
    <row r="73" spans="1:10" ht="13.5">
      <c r="A73">
        <v>68</v>
      </c>
      <c r="B73" s="67"/>
      <c r="C73" s="67"/>
      <c r="D73" s="67"/>
      <c r="E73" s="109"/>
      <c r="F73" s="67"/>
      <c r="G73" s="67"/>
      <c r="H73" s="67"/>
      <c r="I73" s="67"/>
      <c r="J73" s="67"/>
    </row>
    <row r="74" spans="1:10" ht="13.5">
      <c r="A74">
        <v>69</v>
      </c>
      <c r="B74" s="67"/>
      <c r="C74" s="67"/>
      <c r="D74" s="67"/>
      <c r="E74" s="109"/>
      <c r="F74" s="67"/>
      <c r="G74" s="67"/>
      <c r="H74" s="67"/>
      <c r="I74" s="67"/>
      <c r="J74" s="67"/>
    </row>
    <row r="75" spans="1:10" ht="13.5">
      <c r="A75">
        <v>70</v>
      </c>
      <c r="B75" s="67"/>
      <c r="C75" s="67"/>
      <c r="D75" s="67"/>
      <c r="E75" s="109"/>
      <c r="F75" s="67"/>
      <c r="G75" s="67"/>
      <c r="H75" s="67"/>
      <c r="I75" s="67"/>
      <c r="J75" s="67"/>
    </row>
    <row r="76" spans="1:10" ht="13.5">
      <c r="A76">
        <v>71</v>
      </c>
      <c r="B76" s="67"/>
      <c r="C76" s="67"/>
      <c r="D76" s="67"/>
      <c r="E76" s="109"/>
      <c r="F76" s="67"/>
      <c r="G76" s="67"/>
      <c r="H76" s="67"/>
      <c r="I76" s="67"/>
      <c r="J76" s="67"/>
    </row>
    <row r="77" spans="1:10" ht="13.5">
      <c r="A77">
        <v>72</v>
      </c>
      <c r="B77" s="67"/>
      <c r="C77" s="67"/>
      <c r="D77" s="67"/>
      <c r="E77" s="109"/>
      <c r="F77" s="67"/>
      <c r="G77" s="67"/>
      <c r="H77" s="67"/>
      <c r="I77" s="67"/>
      <c r="J77" s="67"/>
    </row>
    <row r="78" spans="1:10" ht="13.5">
      <c r="A78">
        <v>73</v>
      </c>
      <c r="B78" s="67"/>
      <c r="C78" s="67"/>
      <c r="D78" s="67"/>
      <c r="E78" s="109"/>
      <c r="F78" s="67"/>
      <c r="G78" s="67"/>
      <c r="H78" s="67"/>
      <c r="I78" s="67"/>
      <c r="J78" s="67"/>
    </row>
    <row r="79" spans="1:10" ht="13.5">
      <c r="A79">
        <v>74</v>
      </c>
      <c r="B79" s="67"/>
      <c r="C79" s="67"/>
      <c r="D79" s="67"/>
      <c r="E79" s="109"/>
      <c r="F79" s="67"/>
      <c r="G79" s="67"/>
      <c r="H79" s="67"/>
      <c r="I79" s="67"/>
      <c r="J79" s="67"/>
    </row>
    <row r="80" spans="1:10" ht="13.5">
      <c r="A80">
        <v>75</v>
      </c>
      <c r="B80" s="67"/>
      <c r="C80" s="67"/>
      <c r="D80" s="67"/>
      <c r="E80" s="109"/>
      <c r="F80" s="67"/>
      <c r="G80" s="67"/>
      <c r="H80" s="67"/>
      <c r="I80" s="67"/>
      <c r="J80" s="67"/>
    </row>
    <row r="81" spans="1:10" ht="13.5">
      <c r="A81">
        <v>76</v>
      </c>
      <c r="B81" s="67"/>
      <c r="C81" s="67"/>
      <c r="D81" s="67"/>
      <c r="E81" s="109"/>
      <c r="F81" s="67"/>
      <c r="G81" s="67"/>
      <c r="H81" s="67"/>
      <c r="I81" s="67"/>
      <c r="J81" s="67"/>
    </row>
    <row r="82" spans="1:10" ht="13.5">
      <c r="A82">
        <v>77</v>
      </c>
      <c r="B82" s="67"/>
      <c r="C82" s="67"/>
      <c r="D82" s="67"/>
      <c r="E82" s="109"/>
      <c r="F82" s="67"/>
      <c r="G82" s="67"/>
      <c r="H82" s="67"/>
      <c r="I82" s="67"/>
      <c r="J82" s="67"/>
    </row>
    <row r="83" spans="1:10" ht="13.5">
      <c r="A83">
        <v>78</v>
      </c>
      <c r="B83" s="67"/>
      <c r="C83" s="67"/>
      <c r="D83" s="67"/>
      <c r="E83" s="109"/>
      <c r="F83" s="67"/>
      <c r="G83" s="67"/>
      <c r="H83" s="67"/>
      <c r="I83" s="67"/>
      <c r="J83" s="67"/>
    </row>
    <row r="84" spans="1:10" ht="13.5">
      <c r="A84">
        <v>79</v>
      </c>
      <c r="B84" s="67"/>
      <c r="C84" s="67"/>
      <c r="D84" s="67"/>
      <c r="E84" s="109"/>
      <c r="F84" s="67"/>
      <c r="G84" s="67"/>
      <c r="H84" s="67"/>
      <c r="I84" s="67"/>
      <c r="J84" s="67"/>
    </row>
    <row r="85" spans="1:10" ht="13.5">
      <c r="A85">
        <v>80</v>
      </c>
      <c r="B85" s="67"/>
      <c r="C85" s="67"/>
      <c r="D85" s="67"/>
      <c r="E85" s="109"/>
      <c r="F85" s="67"/>
      <c r="G85" s="67"/>
      <c r="H85" s="67"/>
      <c r="I85" s="67"/>
      <c r="J85" s="67"/>
    </row>
    <row r="86" spans="1:10" ht="13.5">
      <c r="A86" s="156">
        <v>81</v>
      </c>
      <c r="B86" s="67"/>
      <c r="C86" s="67"/>
      <c r="D86" s="67"/>
      <c r="E86" s="109"/>
      <c r="F86" s="67"/>
      <c r="G86" s="67"/>
      <c r="H86" s="67"/>
      <c r="I86" s="67"/>
      <c r="J86" s="67"/>
    </row>
    <row r="87" spans="1:10" ht="13.5">
      <c r="A87" s="156">
        <v>82</v>
      </c>
      <c r="B87" s="67"/>
      <c r="C87" s="67"/>
      <c r="D87" s="67"/>
      <c r="E87" s="109"/>
      <c r="F87" s="67"/>
      <c r="G87" s="67"/>
      <c r="H87" s="67"/>
      <c r="I87" s="67"/>
      <c r="J87" s="67"/>
    </row>
    <row r="88" spans="1:10" ht="13.5">
      <c r="A88" s="156">
        <v>83</v>
      </c>
      <c r="B88" s="67"/>
      <c r="C88" s="67"/>
      <c r="D88" s="67"/>
      <c r="E88" s="109"/>
      <c r="F88" s="67"/>
      <c r="G88" s="67"/>
      <c r="H88" s="67"/>
      <c r="I88" s="67"/>
      <c r="J88" s="67"/>
    </row>
    <row r="89" spans="1:10" ht="13.5">
      <c r="A89" s="156">
        <v>84</v>
      </c>
      <c r="B89" s="67"/>
      <c r="C89" s="67"/>
      <c r="D89" s="67"/>
      <c r="E89" s="109"/>
      <c r="F89" s="67"/>
      <c r="G89" s="67"/>
      <c r="H89" s="67"/>
      <c r="I89" s="67"/>
      <c r="J89" s="67"/>
    </row>
    <row r="90" spans="1:10" ht="13.5">
      <c r="A90" s="156">
        <v>85</v>
      </c>
      <c r="B90" s="67"/>
      <c r="C90" s="67"/>
      <c r="D90" s="67"/>
      <c r="E90" s="109"/>
      <c r="F90" s="67"/>
      <c r="G90" s="67"/>
      <c r="H90" s="67"/>
      <c r="I90" s="67"/>
      <c r="J90" s="67"/>
    </row>
    <row r="91" spans="1:10" ht="13.5">
      <c r="A91" s="156">
        <v>86</v>
      </c>
      <c r="B91" s="67"/>
      <c r="C91" s="67"/>
      <c r="D91" s="67"/>
      <c r="E91" s="109"/>
      <c r="F91" s="67"/>
      <c r="G91" s="67"/>
      <c r="H91" s="67"/>
      <c r="I91" s="67"/>
      <c r="J91" s="67"/>
    </row>
    <row r="92" spans="1:10" ht="13.5">
      <c r="A92" s="156">
        <v>87</v>
      </c>
      <c r="B92" s="67"/>
      <c r="C92" s="67"/>
      <c r="D92" s="67"/>
      <c r="E92" s="109"/>
      <c r="F92" s="67"/>
      <c r="G92" s="67"/>
      <c r="H92" s="67"/>
      <c r="I92" s="67"/>
      <c r="J92" s="67"/>
    </row>
    <row r="93" spans="1:10" ht="13.5">
      <c r="A93" s="156">
        <v>88</v>
      </c>
      <c r="B93" s="67"/>
      <c r="C93" s="67"/>
      <c r="D93" s="67"/>
      <c r="E93" s="109"/>
      <c r="F93" s="67"/>
      <c r="G93" s="67"/>
      <c r="H93" s="67"/>
      <c r="I93" s="67"/>
      <c r="J93" s="67"/>
    </row>
    <row r="94" spans="1:10" ht="13.5">
      <c r="A94" s="156">
        <v>89</v>
      </c>
      <c r="B94" s="67"/>
      <c r="C94" s="67"/>
      <c r="D94" s="67"/>
      <c r="E94" s="109"/>
      <c r="F94" s="67"/>
      <c r="G94" s="67"/>
      <c r="H94" s="67"/>
      <c r="I94" s="67"/>
      <c r="J94" s="67"/>
    </row>
    <row r="95" spans="1:10" ht="13.5">
      <c r="A95" s="156">
        <v>90</v>
      </c>
      <c r="B95" s="67"/>
      <c r="C95" s="67"/>
      <c r="D95" s="67"/>
      <c r="E95" s="109"/>
      <c r="F95" s="67"/>
      <c r="G95" s="67"/>
      <c r="H95" s="67"/>
      <c r="I95" s="67"/>
      <c r="J95" s="67"/>
    </row>
    <row r="96" spans="1:10" ht="13.5">
      <c r="A96" s="156">
        <v>91</v>
      </c>
      <c r="B96" s="67"/>
      <c r="C96" s="67"/>
      <c r="D96" s="67"/>
      <c r="E96" s="109"/>
      <c r="F96" s="67"/>
      <c r="G96" s="67"/>
      <c r="H96" s="67"/>
      <c r="I96" s="67"/>
      <c r="J96" s="67"/>
    </row>
    <row r="97" spans="1:10" ht="13.5">
      <c r="A97" s="156">
        <v>92</v>
      </c>
      <c r="B97" s="67"/>
      <c r="C97" s="67"/>
      <c r="D97" s="67"/>
      <c r="E97" s="109"/>
      <c r="F97" s="67"/>
      <c r="G97" s="67"/>
      <c r="H97" s="67"/>
      <c r="I97" s="67"/>
      <c r="J97" s="67"/>
    </row>
    <row r="98" spans="1:10" ht="13.5">
      <c r="A98" s="156">
        <v>93</v>
      </c>
      <c r="B98" s="67"/>
      <c r="C98" s="67"/>
      <c r="D98" s="67"/>
      <c r="E98" s="109"/>
      <c r="F98" s="67"/>
      <c r="G98" s="67"/>
      <c r="H98" s="67"/>
      <c r="I98" s="67"/>
      <c r="J98" s="67"/>
    </row>
    <row r="99" spans="1:10" ht="13.5">
      <c r="A99" s="156">
        <v>94</v>
      </c>
      <c r="B99" s="67"/>
      <c r="C99" s="67"/>
      <c r="D99" s="67"/>
      <c r="E99" s="109"/>
      <c r="F99" s="67"/>
      <c r="G99" s="67"/>
      <c r="H99" s="67"/>
      <c r="I99" s="67"/>
      <c r="J99" s="67"/>
    </row>
    <row r="100" spans="1:10" ht="13.5">
      <c r="A100" s="156">
        <v>95</v>
      </c>
      <c r="B100" s="67"/>
      <c r="C100" s="67"/>
      <c r="D100" s="67"/>
      <c r="E100" s="109"/>
      <c r="F100" s="67"/>
      <c r="G100" s="67"/>
      <c r="H100" s="67"/>
      <c r="I100" s="67"/>
      <c r="J100" s="67"/>
    </row>
    <row r="101" spans="1:10" ht="13.5">
      <c r="A101" s="156">
        <v>96</v>
      </c>
      <c r="B101" s="67"/>
      <c r="C101" s="67"/>
      <c r="D101" s="67"/>
      <c r="E101" s="109"/>
      <c r="F101" s="67"/>
      <c r="G101" s="67"/>
      <c r="H101" s="67"/>
      <c r="I101" s="67"/>
      <c r="J101" s="67"/>
    </row>
    <row r="102" spans="1:10" ht="13.5">
      <c r="A102" s="156">
        <v>97</v>
      </c>
      <c r="B102" s="67"/>
      <c r="C102" s="67"/>
      <c r="D102" s="67"/>
      <c r="E102" s="109"/>
      <c r="F102" s="67"/>
      <c r="G102" s="67"/>
      <c r="H102" s="67"/>
      <c r="I102" s="67"/>
      <c r="J102" s="67"/>
    </row>
    <row r="103" spans="1:10" ht="13.5">
      <c r="A103" s="156">
        <v>98</v>
      </c>
      <c r="B103" s="67"/>
      <c r="C103" s="67"/>
      <c r="D103" s="67"/>
      <c r="E103" s="109"/>
      <c r="F103" s="67"/>
      <c r="G103" s="67"/>
      <c r="H103" s="67"/>
      <c r="I103" s="67"/>
      <c r="J103" s="67"/>
    </row>
    <row r="104" spans="1:10" ht="13.5">
      <c r="A104" s="156">
        <v>99</v>
      </c>
      <c r="B104" s="67"/>
      <c r="C104" s="67"/>
      <c r="D104" s="67"/>
      <c r="E104" s="109"/>
      <c r="F104" s="67"/>
      <c r="G104" s="67"/>
      <c r="H104" s="67"/>
      <c r="I104" s="67"/>
      <c r="J104" s="67"/>
    </row>
    <row r="105" spans="1:10" ht="13.5">
      <c r="A105" s="156">
        <v>100</v>
      </c>
      <c r="B105" s="67"/>
      <c r="C105" s="67"/>
      <c r="D105" s="67"/>
      <c r="E105" s="109"/>
      <c r="F105" s="67"/>
      <c r="G105" s="67"/>
      <c r="H105" s="67"/>
      <c r="I105" s="67"/>
      <c r="J105" s="67"/>
    </row>
    <row r="106" spans="1:10" ht="13.5">
      <c r="A106" s="156">
        <v>101</v>
      </c>
      <c r="B106" s="67"/>
      <c r="C106" s="67"/>
      <c r="D106" s="67"/>
      <c r="E106" s="109"/>
      <c r="F106" s="67"/>
      <c r="G106" s="67"/>
      <c r="H106" s="67"/>
      <c r="I106" s="67"/>
      <c r="J106" s="67"/>
    </row>
    <row r="107" spans="1:10" ht="13.5">
      <c r="A107" s="156">
        <v>102</v>
      </c>
      <c r="B107" s="67"/>
      <c r="C107" s="67"/>
      <c r="D107" s="67"/>
      <c r="E107" s="109"/>
      <c r="F107" s="67"/>
      <c r="G107" s="67"/>
      <c r="H107" s="67"/>
      <c r="I107" s="67"/>
      <c r="J107" s="67"/>
    </row>
    <row r="108" spans="1:10" ht="13.5">
      <c r="A108" s="156">
        <v>103</v>
      </c>
      <c r="B108" s="67"/>
      <c r="C108" s="67"/>
      <c r="D108" s="67"/>
      <c r="E108" s="109"/>
      <c r="F108" s="67"/>
      <c r="G108" s="67"/>
      <c r="H108" s="67"/>
      <c r="I108" s="67"/>
      <c r="J108" s="67"/>
    </row>
    <row r="109" spans="1:10" ht="13.5">
      <c r="A109" s="156">
        <v>104</v>
      </c>
      <c r="B109" s="67"/>
      <c r="C109" s="67"/>
      <c r="D109" s="67"/>
      <c r="E109" s="109"/>
      <c r="F109" s="67"/>
      <c r="G109" s="67"/>
      <c r="H109" s="67"/>
      <c r="I109" s="67"/>
      <c r="J109" s="67"/>
    </row>
    <row r="110" spans="1:10" ht="13.5">
      <c r="A110" s="156">
        <v>105</v>
      </c>
      <c r="B110" s="67"/>
      <c r="C110" s="67"/>
      <c r="D110" s="67"/>
      <c r="E110" s="109"/>
      <c r="F110" s="67"/>
      <c r="G110" s="67"/>
      <c r="H110" s="67"/>
      <c r="I110" s="67"/>
      <c r="J110" s="67"/>
    </row>
    <row r="111" spans="1:10" ht="13.5">
      <c r="A111" s="156">
        <v>106</v>
      </c>
      <c r="B111" s="67"/>
      <c r="C111" s="67"/>
      <c r="D111" s="67"/>
      <c r="E111" s="109"/>
      <c r="F111" s="67"/>
      <c r="G111" s="67"/>
      <c r="H111" s="67"/>
      <c r="I111" s="67"/>
      <c r="J111" s="67"/>
    </row>
    <row r="112" spans="1:10" ht="13.5">
      <c r="A112" s="156">
        <v>107</v>
      </c>
      <c r="B112" s="67"/>
      <c r="C112" s="67"/>
      <c r="D112" s="67"/>
      <c r="E112" s="109"/>
      <c r="F112" s="67"/>
      <c r="G112" s="67"/>
      <c r="H112" s="67"/>
      <c r="I112" s="67"/>
      <c r="J112" s="67"/>
    </row>
    <row r="113" spans="1:10" ht="13.5">
      <c r="A113" s="156">
        <v>108</v>
      </c>
      <c r="B113" s="67"/>
      <c r="C113" s="67"/>
      <c r="D113" s="67"/>
      <c r="E113" s="109"/>
      <c r="F113" s="67"/>
      <c r="G113" s="67"/>
      <c r="H113" s="67"/>
      <c r="I113" s="67"/>
      <c r="J113" s="67"/>
    </row>
    <row r="114" spans="1:10" ht="13.5">
      <c r="A114" s="156">
        <v>109</v>
      </c>
      <c r="B114" s="67"/>
      <c r="C114" s="67"/>
      <c r="D114" s="67"/>
      <c r="E114" s="109"/>
      <c r="F114" s="67"/>
      <c r="G114" s="67"/>
      <c r="H114" s="67"/>
      <c r="I114" s="67"/>
      <c r="J114" s="67"/>
    </row>
    <row r="115" spans="1:10" ht="13.5">
      <c r="A115" s="156">
        <v>110</v>
      </c>
      <c r="B115" s="67"/>
      <c r="C115" s="67"/>
      <c r="D115" s="67"/>
      <c r="E115" s="109"/>
      <c r="F115" s="67"/>
      <c r="G115" s="67"/>
      <c r="H115" s="67"/>
      <c r="I115" s="67"/>
      <c r="J115" s="67"/>
    </row>
    <row r="116" spans="1:10" ht="13.5">
      <c r="A116" s="156">
        <v>111</v>
      </c>
      <c r="B116" s="67"/>
      <c r="C116" s="67"/>
      <c r="D116" s="67"/>
      <c r="E116" s="109"/>
      <c r="F116" s="67"/>
      <c r="G116" s="67"/>
      <c r="H116" s="67"/>
      <c r="I116" s="67"/>
      <c r="J116" s="67"/>
    </row>
    <row r="117" spans="1:10" ht="13.5">
      <c r="A117" s="156">
        <v>112</v>
      </c>
      <c r="B117" s="67"/>
      <c r="C117" s="67"/>
      <c r="D117" s="67"/>
      <c r="E117" s="109"/>
      <c r="F117" s="67"/>
      <c r="G117" s="67"/>
      <c r="H117" s="67"/>
      <c r="I117" s="67"/>
      <c r="J117" s="67"/>
    </row>
    <row r="118" spans="1:10" ht="13.5">
      <c r="A118" s="156">
        <v>113</v>
      </c>
      <c r="B118" s="67"/>
      <c r="C118" s="67"/>
      <c r="D118" s="67"/>
      <c r="E118" s="109"/>
      <c r="F118" s="67"/>
      <c r="G118" s="67"/>
      <c r="H118" s="67"/>
      <c r="I118" s="67"/>
      <c r="J118" s="67"/>
    </row>
    <row r="119" spans="1:10" ht="13.5">
      <c r="A119" s="156">
        <v>114</v>
      </c>
      <c r="B119" s="67"/>
      <c r="C119" s="67"/>
      <c r="D119" s="67"/>
      <c r="E119" s="109"/>
      <c r="F119" s="67"/>
      <c r="G119" s="67"/>
      <c r="H119" s="67"/>
      <c r="I119" s="67"/>
      <c r="J119" s="67"/>
    </row>
    <row r="120" spans="1:10" ht="13.5">
      <c r="A120" s="156">
        <v>115</v>
      </c>
      <c r="B120" s="67"/>
      <c r="C120" s="67"/>
      <c r="D120" s="67"/>
      <c r="E120" s="109"/>
      <c r="F120" s="67"/>
      <c r="G120" s="67"/>
      <c r="H120" s="67"/>
      <c r="I120" s="67"/>
      <c r="J120" s="67"/>
    </row>
    <row r="121" spans="1:10" ht="13.5">
      <c r="A121" s="156">
        <v>116</v>
      </c>
      <c r="B121" s="67"/>
      <c r="C121" s="67"/>
      <c r="D121" s="67"/>
      <c r="E121" s="109"/>
      <c r="F121" s="67"/>
      <c r="G121" s="67"/>
      <c r="H121" s="67"/>
      <c r="I121" s="67"/>
      <c r="J121" s="67"/>
    </row>
    <row r="122" spans="1:10" ht="13.5">
      <c r="A122" s="156">
        <v>117</v>
      </c>
      <c r="B122" s="67"/>
      <c r="C122" s="67"/>
      <c r="D122" s="67"/>
      <c r="E122" s="109"/>
      <c r="F122" s="67"/>
      <c r="G122" s="67"/>
      <c r="H122" s="67"/>
      <c r="I122" s="67"/>
      <c r="J122" s="67"/>
    </row>
    <row r="123" spans="1:10" ht="13.5">
      <c r="A123" s="156">
        <v>118</v>
      </c>
      <c r="B123" s="67"/>
      <c r="C123" s="67"/>
      <c r="D123" s="67"/>
      <c r="E123" s="109"/>
      <c r="F123" s="67"/>
      <c r="G123" s="67"/>
      <c r="H123" s="67"/>
      <c r="I123" s="67"/>
      <c r="J123" s="67"/>
    </row>
    <row r="124" spans="1:10" ht="13.5">
      <c r="A124" s="156">
        <v>119</v>
      </c>
      <c r="B124" s="67"/>
      <c r="C124" s="67"/>
      <c r="D124" s="67"/>
      <c r="E124" s="109"/>
      <c r="F124" s="67"/>
      <c r="G124" s="67"/>
      <c r="H124" s="67"/>
      <c r="I124" s="67"/>
      <c r="J124" s="67"/>
    </row>
    <row r="125" spans="1:10" ht="13.5">
      <c r="A125" s="156">
        <v>120</v>
      </c>
      <c r="B125" s="67"/>
      <c r="C125" s="67"/>
      <c r="D125" s="67"/>
      <c r="E125" s="109"/>
      <c r="F125" s="67"/>
      <c r="G125" s="67"/>
      <c r="H125" s="67"/>
      <c r="I125" s="67"/>
      <c r="J125" s="67"/>
    </row>
    <row r="126" spans="1:10" ht="13.5">
      <c r="A126">
        <v>121</v>
      </c>
      <c r="B126" s="67"/>
      <c r="C126" s="67"/>
      <c r="D126" s="67"/>
      <c r="E126" s="109"/>
      <c r="F126" s="67"/>
      <c r="G126" s="67"/>
      <c r="H126" s="67"/>
      <c r="I126" s="67"/>
      <c r="J126" s="67"/>
    </row>
    <row r="127" spans="1:10" ht="13.5">
      <c r="A127">
        <v>122</v>
      </c>
      <c r="B127" s="67"/>
      <c r="C127" s="67"/>
      <c r="D127" s="67"/>
      <c r="E127" s="109"/>
      <c r="F127" s="67"/>
      <c r="G127" s="67"/>
      <c r="H127" s="67"/>
      <c r="I127" s="67"/>
      <c r="J127" s="67"/>
    </row>
    <row r="128" spans="1:10" ht="13.5">
      <c r="A128">
        <v>123</v>
      </c>
      <c r="B128" s="67"/>
      <c r="C128" s="67"/>
      <c r="D128" s="67"/>
      <c r="E128" s="109"/>
      <c r="F128" s="67"/>
      <c r="G128" s="67"/>
      <c r="H128" s="67"/>
      <c r="I128" s="67"/>
      <c r="J128" s="67"/>
    </row>
    <row r="129" spans="1:10" ht="13.5">
      <c r="A129">
        <v>124</v>
      </c>
      <c r="B129" s="67"/>
      <c r="C129" s="67"/>
      <c r="D129" s="67"/>
      <c r="E129" s="109"/>
      <c r="F129" s="67"/>
      <c r="G129" s="67"/>
      <c r="H129" s="67"/>
      <c r="I129" s="67"/>
      <c r="J129" s="67"/>
    </row>
    <row r="130" spans="1:10" ht="13.5">
      <c r="A130">
        <v>125</v>
      </c>
      <c r="B130" s="67"/>
      <c r="C130" s="67"/>
      <c r="D130" s="67"/>
      <c r="E130" s="109"/>
      <c r="F130" s="67"/>
      <c r="G130" s="67"/>
      <c r="H130" s="67"/>
      <c r="I130" s="67"/>
      <c r="J130" s="67"/>
    </row>
    <row r="131" spans="1:10" ht="13.5">
      <c r="A131">
        <v>126</v>
      </c>
      <c r="B131" s="67"/>
      <c r="C131" s="67"/>
      <c r="D131" s="67"/>
      <c r="E131" s="109"/>
      <c r="F131" s="67"/>
      <c r="G131" s="67"/>
      <c r="H131" s="67"/>
      <c r="I131" s="67"/>
      <c r="J131" s="67"/>
    </row>
    <row r="132" spans="1:10" ht="13.5">
      <c r="A132">
        <v>127</v>
      </c>
      <c r="B132" s="67"/>
      <c r="C132" s="67"/>
      <c r="D132" s="67"/>
      <c r="E132" s="109"/>
      <c r="F132" s="67"/>
      <c r="G132" s="67"/>
      <c r="H132" s="67"/>
      <c r="I132" s="67"/>
      <c r="J132" s="67"/>
    </row>
    <row r="133" spans="1:10" ht="13.5">
      <c r="A133">
        <v>128</v>
      </c>
      <c r="B133" s="67"/>
      <c r="C133" s="67"/>
      <c r="D133" s="67"/>
      <c r="E133" s="109"/>
      <c r="F133" s="67"/>
      <c r="G133" s="67"/>
      <c r="H133" s="67"/>
      <c r="I133" s="67"/>
      <c r="J133" s="67"/>
    </row>
    <row r="134" spans="1:10" ht="13.5">
      <c r="A134">
        <v>129</v>
      </c>
      <c r="B134" s="67"/>
      <c r="C134" s="67"/>
      <c r="D134" s="67"/>
      <c r="E134" s="109"/>
      <c r="F134" s="67"/>
      <c r="G134" s="67"/>
      <c r="H134" s="67"/>
      <c r="I134" s="67"/>
      <c r="J134" s="67"/>
    </row>
    <row r="135" spans="1:10" ht="13.5">
      <c r="A135">
        <v>130</v>
      </c>
      <c r="B135" s="67"/>
      <c r="C135" s="67"/>
      <c r="D135" s="67"/>
      <c r="E135" s="109"/>
      <c r="F135" s="67"/>
      <c r="G135" s="67"/>
      <c r="H135" s="67"/>
      <c r="I135" s="67"/>
      <c r="J135" s="67"/>
    </row>
    <row r="136" spans="1:10" ht="13.5">
      <c r="A136">
        <v>131</v>
      </c>
      <c r="B136" s="67"/>
      <c r="C136" s="67"/>
      <c r="D136" s="67"/>
      <c r="E136" s="109"/>
      <c r="F136" s="67"/>
      <c r="G136" s="67"/>
      <c r="H136" s="67"/>
      <c r="I136" s="67"/>
      <c r="J136" s="67"/>
    </row>
    <row r="137" spans="1:10" ht="13.5">
      <c r="A137">
        <v>132</v>
      </c>
      <c r="B137" s="67"/>
      <c r="C137" s="67"/>
      <c r="D137" s="67"/>
      <c r="E137" s="109"/>
      <c r="F137" s="67"/>
      <c r="G137" s="67"/>
      <c r="H137" s="67"/>
      <c r="I137" s="67"/>
      <c r="J137" s="67"/>
    </row>
    <row r="138" spans="1:10" ht="13.5">
      <c r="A138">
        <v>133</v>
      </c>
      <c r="B138" s="67"/>
      <c r="C138" s="67"/>
      <c r="D138" s="67"/>
      <c r="E138" s="109"/>
      <c r="F138" s="67"/>
      <c r="G138" s="67"/>
      <c r="H138" s="67"/>
      <c r="I138" s="67"/>
      <c r="J138" s="67"/>
    </row>
    <row r="139" spans="1:10" ht="13.5">
      <c r="A139">
        <v>134</v>
      </c>
      <c r="B139" s="67"/>
      <c r="C139" s="67"/>
      <c r="D139" s="67"/>
      <c r="E139" s="109"/>
      <c r="F139" s="67"/>
      <c r="G139" s="67"/>
      <c r="H139" s="67"/>
      <c r="I139" s="67"/>
      <c r="J139" s="67"/>
    </row>
    <row r="140" spans="1:10" ht="13.5">
      <c r="A140">
        <v>135</v>
      </c>
      <c r="B140" s="67"/>
      <c r="C140" s="67"/>
      <c r="D140" s="67"/>
      <c r="E140" s="109"/>
      <c r="F140" s="67"/>
      <c r="G140" s="67"/>
      <c r="H140" s="67"/>
      <c r="I140" s="67"/>
      <c r="J140" s="67"/>
    </row>
    <row r="141" spans="1:10" ht="13.5">
      <c r="A141">
        <v>136</v>
      </c>
      <c r="B141" s="67"/>
      <c r="C141" s="67"/>
      <c r="D141" s="67"/>
      <c r="E141" s="109"/>
      <c r="F141" s="67"/>
      <c r="G141" s="67"/>
      <c r="H141" s="67"/>
      <c r="I141" s="67"/>
      <c r="J141" s="67"/>
    </row>
    <row r="142" spans="1:10" ht="13.5">
      <c r="A142">
        <v>137</v>
      </c>
      <c r="B142" s="67"/>
      <c r="C142" s="67"/>
      <c r="D142" s="67"/>
      <c r="E142" s="109"/>
      <c r="F142" s="67"/>
      <c r="G142" s="67"/>
      <c r="H142" s="67"/>
      <c r="I142" s="67"/>
      <c r="J142" s="67"/>
    </row>
    <row r="143" spans="1:10" ht="13.5">
      <c r="A143">
        <v>138</v>
      </c>
      <c r="B143" s="67"/>
      <c r="C143" s="67"/>
      <c r="D143" s="67"/>
      <c r="E143" s="109"/>
      <c r="F143" s="67"/>
      <c r="G143" s="67"/>
      <c r="H143" s="67"/>
      <c r="I143" s="67"/>
      <c r="J143" s="67"/>
    </row>
    <row r="144" spans="1:10" ht="13.5">
      <c r="A144">
        <v>139</v>
      </c>
      <c r="B144" s="67"/>
      <c r="C144" s="67"/>
      <c r="D144" s="67"/>
      <c r="E144" s="109"/>
      <c r="F144" s="67"/>
      <c r="G144" s="67"/>
      <c r="H144" s="67"/>
      <c r="I144" s="67"/>
      <c r="J144" s="67"/>
    </row>
    <row r="145" spans="1:10" ht="13.5">
      <c r="A145">
        <v>140</v>
      </c>
      <c r="B145" s="67"/>
      <c r="C145" s="67"/>
      <c r="D145" s="67"/>
      <c r="E145" s="109"/>
      <c r="F145" s="67"/>
      <c r="G145" s="67"/>
      <c r="H145" s="67"/>
      <c r="I145" s="67"/>
      <c r="J145" s="67"/>
    </row>
    <row r="146" spans="1:10" ht="13.5">
      <c r="A146">
        <v>141</v>
      </c>
      <c r="B146" s="67"/>
      <c r="C146" s="67"/>
      <c r="D146" s="67"/>
      <c r="E146" s="109"/>
      <c r="F146" s="67"/>
      <c r="G146" s="67"/>
      <c r="H146" s="67"/>
      <c r="I146" s="67"/>
      <c r="J146" s="67"/>
    </row>
    <row r="147" spans="1:10" ht="13.5">
      <c r="A147">
        <v>142</v>
      </c>
      <c r="B147" s="67"/>
      <c r="C147" s="67"/>
      <c r="D147" s="67"/>
      <c r="E147" s="109"/>
      <c r="F147" s="67"/>
      <c r="G147" s="67"/>
      <c r="H147" s="67"/>
      <c r="I147" s="67"/>
      <c r="J147" s="67"/>
    </row>
    <row r="148" spans="1:10" ht="13.5">
      <c r="A148">
        <v>143</v>
      </c>
      <c r="B148" s="67"/>
      <c r="C148" s="67"/>
      <c r="D148" s="67"/>
      <c r="E148" s="109"/>
      <c r="F148" s="67"/>
      <c r="G148" s="67"/>
      <c r="H148" s="67"/>
      <c r="I148" s="67"/>
      <c r="J148" s="67"/>
    </row>
    <row r="149" spans="1:10" ht="13.5">
      <c r="A149">
        <v>144</v>
      </c>
      <c r="B149" s="67"/>
      <c r="C149" s="67"/>
      <c r="D149" s="67"/>
      <c r="E149" s="109"/>
      <c r="F149" s="67"/>
      <c r="G149" s="67"/>
      <c r="H149" s="67"/>
      <c r="I149" s="67"/>
      <c r="J149" s="67"/>
    </row>
    <row r="150" spans="1:10" ht="13.5">
      <c r="A150">
        <v>145</v>
      </c>
      <c r="B150" s="67"/>
      <c r="C150" s="67"/>
      <c r="D150" s="67"/>
      <c r="E150" s="109"/>
      <c r="F150" s="67"/>
      <c r="G150" s="67"/>
      <c r="H150" s="67"/>
      <c r="I150" s="67"/>
      <c r="J150" s="67"/>
    </row>
    <row r="151" spans="1:10" ht="13.5">
      <c r="A151">
        <v>146</v>
      </c>
      <c r="B151" s="67"/>
      <c r="C151" s="67"/>
      <c r="D151" s="67"/>
      <c r="E151" s="109"/>
      <c r="F151" s="67"/>
      <c r="G151" s="67"/>
      <c r="H151" s="67"/>
      <c r="I151" s="67"/>
      <c r="J151" s="67"/>
    </row>
    <row r="152" spans="1:10" ht="13.5">
      <c r="A152">
        <v>147</v>
      </c>
      <c r="B152" s="67"/>
      <c r="C152" s="67"/>
      <c r="D152" s="67"/>
      <c r="E152" s="109"/>
      <c r="F152" s="67"/>
      <c r="G152" s="67"/>
      <c r="H152" s="67"/>
      <c r="I152" s="67"/>
      <c r="J152" s="67"/>
    </row>
    <row r="153" spans="1:10" ht="13.5">
      <c r="A153">
        <v>148</v>
      </c>
      <c r="B153" s="67"/>
      <c r="C153" s="67"/>
      <c r="D153" s="67"/>
      <c r="E153" s="109"/>
      <c r="F153" s="67"/>
      <c r="G153" s="67"/>
      <c r="H153" s="67"/>
      <c r="I153" s="67"/>
      <c r="J153" s="67"/>
    </row>
    <row r="154" spans="1:10" ht="13.5">
      <c r="A154">
        <v>149</v>
      </c>
      <c r="B154" s="67"/>
      <c r="C154" s="67"/>
      <c r="D154" s="67"/>
      <c r="E154" s="109"/>
      <c r="F154" s="67"/>
      <c r="G154" s="67"/>
      <c r="H154" s="67"/>
      <c r="I154" s="67"/>
      <c r="J154" s="67"/>
    </row>
    <row r="155" spans="1:10" ht="13.5">
      <c r="A155">
        <v>150</v>
      </c>
      <c r="B155" s="67"/>
      <c r="C155" s="67"/>
      <c r="D155" s="67"/>
      <c r="E155" s="109"/>
      <c r="F155" s="67"/>
      <c r="G155" s="67"/>
      <c r="H155" s="67"/>
      <c r="I155" s="67"/>
      <c r="J155" s="67"/>
    </row>
    <row r="156" spans="1:10" ht="13.5">
      <c r="A156">
        <v>151</v>
      </c>
      <c r="B156" s="67"/>
      <c r="C156" s="67"/>
      <c r="D156" s="67"/>
      <c r="E156" s="109"/>
      <c r="F156" s="67"/>
      <c r="G156" s="67"/>
      <c r="H156" s="67"/>
      <c r="I156" s="67"/>
      <c r="J156" s="67"/>
    </row>
    <row r="157" spans="1:10" ht="13.5">
      <c r="A157">
        <v>152</v>
      </c>
      <c r="B157" s="67"/>
      <c r="C157" s="67"/>
      <c r="D157" s="67"/>
      <c r="E157" s="109"/>
      <c r="F157" s="67"/>
      <c r="G157" s="67"/>
      <c r="H157" s="67"/>
      <c r="I157" s="67"/>
      <c r="J157" s="67"/>
    </row>
    <row r="158" spans="1:10" ht="13.5">
      <c r="A158">
        <v>153</v>
      </c>
      <c r="B158" s="67"/>
      <c r="C158" s="67"/>
      <c r="D158" s="67"/>
      <c r="E158" s="109"/>
      <c r="F158" s="67"/>
      <c r="G158" s="67"/>
      <c r="H158" s="67"/>
      <c r="I158" s="67"/>
      <c r="J158" s="67"/>
    </row>
    <row r="159" spans="1:10" ht="13.5">
      <c r="A159">
        <v>154</v>
      </c>
      <c r="B159" s="67"/>
      <c r="C159" s="67"/>
      <c r="D159" s="67"/>
      <c r="E159" s="109"/>
      <c r="F159" s="67"/>
      <c r="G159" s="67"/>
      <c r="H159" s="67"/>
      <c r="I159" s="67"/>
      <c r="J159" s="67"/>
    </row>
    <row r="160" spans="1:10" ht="13.5">
      <c r="A160">
        <v>155</v>
      </c>
      <c r="B160" s="67"/>
      <c r="C160" s="67"/>
      <c r="D160" s="67"/>
      <c r="E160" s="109"/>
      <c r="F160" s="67"/>
      <c r="G160" s="67"/>
      <c r="H160" s="67"/>
      <c r="I160" s="67"/>
      <c r="J160" s="67"/>
    </row>
    <row r="161" spans="1:10" ht="13.5">
      <c r="A161">
        <v>156</v>
      </c>
      <c r="B161" s="67"/>
      <c r="C161" s="67"/>
      <c r="D161" s="67"/>
      <c r="E161" s="109"/>
      <c r="F161" s="67"/>
      <c r="G161" s="67"/>
      <c r="H161" s="67"/>
      <c r="I161" s="67"/>
      <c r="J161" s="67"/>
    </row>
    <row r="162" spans="1:10" ht="13.5">
      <c r="A162">
        <v>157</v>
      </c>
      <c r="B162" s="67"/>
      <c r="C162" s="67"/>
      <c r="D162" s="67"/>
      <c r="E162" s="109"/>
      <c r="F162" s="67"/>
      <c r="G162" s="67"/>
      <c r="H162" s="67"/>
      <c r="I162" s="67"/>
      <c r="J162" s="67"/>
    </row>
    <row r="163" spans="1:10" ht="13.5">
      <c r="A163">
        <v>158</v>
      </c>
      <c r="B163" s="67"/>
      <c r="C163" s="67"/>
      <c r="D163" s="67"/>
      <c r="E163" s="109"/>
      <c r="F163" s="67"/>
      <c r="G163" s="67"/>
      <c r="H163" s="67"/>
      <c r="I163" s="67"/>
      <c r="J163" s="67"/>
    </row>
    <row r="164" spans="1:10" ht="13.5">
      <c r="A164">
        <v>159</v>
      </c>
      <c r="B164" s="67"/>
      <c r="C164" s="67"/>
      <c r="D164" s="67"/>
      <c r="E164" s="109"/>
      <c r="F164" s="67"/>
      <c r="G164" s="67"/>
      <c r="H164" s="67"/>
      <c r="I164" s="67"/>
      <c r="J164" s="67"/>
    </row>
    <row r="165" spans="1:10" ht="13.5">
      <c r="A165">
        <v>160</v>
      </c>
      <c r="B165" s="67"/>
      <c r="C165" s="67"/>
      <c r="D165" s="67"/>
      <c r="E165" s="109"/>
      <c r="F165" s="67"/>
      <c r="G165" s="67"/>
      <c r="H165" s="67"/>
      <c r="I165" s="67"/>
      <c r="J165" s="67"/>
    </row>
    <row r="166" spans="2:5" ht="13.5">
      <c r="E166" s="164"/>
    </row>
    <row r="167" ht="13.5">
      <c r="A167" t="s">
        <v>67</v>
      </c>
    </row>
    <row r="168" spans="3:7" ht="13.5">
      <c r="C168" t="s">
        <v>50</v>
      </c>
      <c r="D168" s="67">
        <f>COUNT(C254:C273)</f>
        <v>0</v>
      </c>
      <c r="E168" t="s">
        <v>51</v>
      </c>
      <c r="F168" s="67">
        <f>ROUNDUP(D168/2,0)</f>
        <v>0</v>
      </c>
      <c r="G168" t="s">
        <v>52</v>
      </c>
    </row>
    <row r="170" spans="1:10" ht="13.5">
      <c r="A170" t="s">
        <v>62</v>
      </c>
      <c r="B170" s="67" t="s">
        <v>46</v>
      </c>
      <c r="C170" s="67" t="s">
        <v>47</v>
      </c>
      <c r="D170" s="67" t="s">
        <v>4</v>
      </c>
      <c r="E170" s="67" t="s">
        <v>6</v>
      </c>
      <c r="F170" s="67" t="s">
        <v>32</v>
      </c>
      <c r="G170" s="67" t="s">
        <v>48</v>
      </c>
      <c r="H170" s="67" t="s">
        <v>49</v>
      </c>
      <c r="I170" s="67" t="s">
        <v>7</v>
      </c>
      <c r="J170" s="67" t="s">
        <v>3</v>
      </c>
    </row>
    <row r="171" spans="1:10" ht="13.5">
      <c r="A171" s="155">
        <f>IF(C171="","",IF(C170=C171,K170+1,C171*10+1))</f>
      </c>
      <c r="B171" s="67"/>
      <c r="C171" s="67"/>
      <c r="D171" s="67"/>
      <c r="E171" s="109"/>
      <c r="F171" s="67"/>
      <c r="G171" s="67"/>
      <c r="H171" s="67"/>
      <c r="I171" s="67"/>
      <c r="J171" s="67"/>
    </row>
    <row r="172" spans="1:10" ht="13.5">
      <c r="A172" s="155" t="e">
        <f>#N/A</f>
        <v>#N/A</v>
      </c>
      <c r="B172" s="67"/>
      <c r="C172" s="67"/>
      <c r="D172" s="67"/>
      <c r="E172" s="109"/>
      <c r="F172" s="67"/>
      <c r="G172" s="67"/>
      <c r="H172" s="67"/>
      <c r="I172" s="67"/>
      <c r="J172" s="67"/>
    </row>
    <row r="173" spans="1:10" ht="13.5">
      <c r="A173" s="155" t="e">
        <f>#N/A</f>
        <v>#N/A</v>
      </c>
      <c r="B173" s="67"/>
      <c r="C173" s="67"/>
      <c r="D173" s="67"/>
      <c r="E173" s="109"/>
      <c r="F173" s="67"/>
      <c r="G173" s="67"/>
      <c r="H173" s="67"/>
      <c r="I173" s="67"/>
      <c r="J173" s="67"/>
    </row>
    <row r="174" spans="1:10" ht="13.5">
      <c r="A174" s="155" t="e">
        <f>#N/A</f>
        <v>#N/A</v>
      </c>
      <c r="B174" s="67"/>
      <c r="C174" s="67"/>
      <c r="D174" s="67"/>
      <c r="E174" s="109"/>
      <c r="F174" s="67"/>
      <c r="G174" s="67"/>
      <c r="H174" s="67"/>
      <c r="I174" s="67"/>
      <c r="J174" s="67"/>
    </row>
    <row r="175" spans="1:10" ht="13.5">
      <c r="A175" s="155" t="e">
        <f>#N/A</f>
        <v>#N/A</v>
      </c>
      <c r="B175" s="67"/>
      <c r="C175" s="67"/>
      <c r="D175" s="67"/>
      <c r="E175" s="109"/>
      <c r="F175" s="67"/>
      <c r="G175" s="67"/>
      <c r="H175" s="67"/>
      <c r="I175" s="67"/>
      <c r="J175" s="67"/>
    </row>
    <row r="176" spans="1:10" ht="13.5">
      <c r="A176" s="155" t="e">
        <f>#N/A</f>
        <v>#N/A</v>
      </c>
      <c r="B176" s="67"/>
      <c r="C176" s="67"/>
      <c r="D176" s="67"/>
      <c r="E176" s="109"/>
      <c r="F176" s="67"/>
      <c r="G176" s="67"/>
      <c r="H176" s="67"/>
      <c r="I176" s="67"/>
      <c r="J176" s="67"/>
    </row>
    <row r="177" spans="1:10" ht="13.5">
      <c r="A177" s="155" t="e">
        <f>#N/A</f>
        <v>#N/A</v>
      </c>
      <c r="B177" s="67"/>
      <c r="C177" s="67"/>
      <c r="D177" s="67"/>
      <c r="E177" s="109"/>
      <c r="F177" s="67"/>
      <c r="G177" s="67"/>
      <c r="H177" s="67"/>
      <c r="I177" s="67"/>
      <c r="J177" s="67"/>
    </row>
    <row r="178" spans="1:10" ht="13.5">
      <c r="A178" s="155" t="e">
        <f>#N/A</f>
        <v>#N/A</v>
      </c>
      <c r="B178" s="67"/>
      <c r="C178" s="67"/>
      <c r="D178" s="67"/>
      <c r="E178" s="109"/>
      <c r="F178" s="67"/>
      <c r="G178" s="67"/>
      <c r="H178" s="67"/>
      <c r="I178" s="67"/>
      <c r="J178" s="67"/>
    </row>
    <row r="179" spans="1:10" ht="13.5">
      <c r="A179" s="155" t="e">
        <f>#N/A</f>
        <v>#N/A</v>
      </c>
      <c r="B179" s="67"/>
      <c r="C179" s="67"/>
      <c r="D179" s="67"/>
      <c r="E179" s="109"/>
      <c r="F179" s="67"/>
      <c r="G179" s="67"/>
      <c r="H179" s="67"/>
      <c r="I179" s="67"/>
      <c r="J179" s="67"/>
    </row>
    <row r="180" spans="1:10" ht="13.5">
      <c r="A180" s="155" t="e">
        <f>#N/A</f>
        <v>#N/A</v>
      </c>
      <c r="B180" s="67"/>
      <c r="C180" s="67"/>
      <c r="D180" s="67"/>
      <c r="E180" s="109"/>
      <c r="F180" s="67"/>
      <c r="G180" s="67"/>
      <c r="H180" s="67"/>
      <c r="I180" s="67"/>
      <c r="J180" s="67"/>
    </row>
    <row r="181" spans="1:10" ht="13.5">
      <c r="A181" s="155" t="e">
        <f>#N/A</f>
        <v>#N/A</v>
      </c>
      <c r="B181" s="67"/>
      <c r="C181" s="67"/>
      <c r="D181" s="67"/>
      <c r="E181" s="109"/>
      <c r="F181" s="67"/>
      <c r="G181" s="67"/>
      <c r="H181" s="67"/>
      <c r="I181" s="67"/>
      <c r="J181" s="67"/>
    </row>
    <row r="182" spans="1:10" ht="13.5">
      <c r="A182" s="155" t="e">
        <f>#N/A</f>
        <v>#N/A</v>
      </c>
      <c r="B182" s="67"/>
      <c r="C182" s="67"/>
      <c r="D182" s="67"/>
      <c r="E182" s="109"/>
      <c r="F182" s="67"/>
      <c r="G182" s="67"/>
      <c r="H182" s="67"/>
      <c r="I182" s="67"/>
      <c r="J182" s="67"/>
    </row>
    <row r="183" spans="1:10" ht="13.5">
      <c r="A183" s="155" t="e">
        <f>#N/A</f>
        <v>#N/A</v>
      </c>
      <c r="B183" s="67"/>
      <c r="C183" s="67"/>
      <c r="D183" s="67"/>
      <c r="E183" s="109"/>
      <c r="F183" s="67"/>
      <c r="G183" s="67"/>
      <c r="H183" s="67"/>
      <c r="I183" s="67"/>
      <c r="J183" s="67"/>
    </row>
    <row r="184" spans="1:10" ht="13.5">
      <c r="A184" s="155" t="e">
        <f>#N/A</f>
        <v>#N/A</v>
      </c>
      <c r="B184" s="67"/>
      <c r="C184" s="67"/>
      <c r="D184" s="67"/>
      <c r="E184" s="109"/>
      <c r="F184" s="67"/>
      <c r="G184" s="67"/>
      <c r="H184" s="67"/>
      <c r="I184" s="67"/>
      <c r="J184" s="67"/>
    </row>
    <row r="185" spans="1:10" ht="13.5">
      <c r="A185" s="155" t="e">
        <f>#N/A</f>
        <v>#N/A</v>
      </c>
      <c r="B185" s="67"/>
      <c r="C185" s="67"/>
      <c r="D185" s="67"/>
      <c r="E185" s="109"/>
      <c r="F185" s="67"/>
      <c r="G185" s="67"/>
      <c r="H185" s="67"/>
      <c r="I185" s="67"/>
      <c r="J185" s="67"/>
    </row>
    <row r="186" spans="1:10" ht="13.5">
      <c r="A186" s="155" t="e">
        <f>#N/A</f>
        <v>#N/A</v>
      </c>
      <c r="B186" s="67"/>
      <c r="C186" s="67"/>
      <c r="D186" s="67"/>
      <c r="E186" s="109"/>
      <c r="F186" s="67"/>
      <c r="G186" s="67"/>
      <c r="H186" s="67"/>
      <c r="I186" s="67"/>
      <c r="J186" s="67"/>
    </row>
    <row r="187" spans="1:10" ht="13.5">
      <c r="A187" s="155" t="e">
        <f>#N/A</f>
        <v>#N/A</v>
      </c>
      <c r="B187" s="67"/>
      <c r="C187" s="67"/>
      <c r="D187" s="67"/>
      <c r="E187" s="109"/>
      <c r="F187" s="67"/>
      <c r="G187" s="67"/>
      <c r="H187" s="67"/>
      <c r="I187" s="67"/>
      <c r="J187" s="67"/>
    </row>
    <row r="188" spans="1:10" ht="13.5">
      <c r="A188" s="155" t="e">
        <f>#N/A</f>
        <v>#N/A</v>
      </c>
      <c r="B188" s="67"/>
      <c r="C188" s="67"/>
      <c r="D188" s="67"/>
      <c r="E188" s="109"/>
      <c r="F188" s="67"/>
      <c r="G188" s="67"/>
      <c r="H188" s="67"/>
      <c r="I188" s="67"/>
      <c r="J188" s="67"/>
    </row>
    <row r="189" spans="1:10" ht="13.5">
      <c r="A189" s="155" t="e">
        <f>#N/A</f>
        <v>#N/A</v>
      </c>
      <c r="B189" s="67"/>
      <c r="C189" s="67"/>
      <c r="D189" s="67"/>
      <c r="E189" s="109"/>
      <c r="F189" s="67"/>
      <c r="G189" s="67"/>
      <c r="H189" s="67"/>
      <c r="I189" s="67"/>
      <c r="J189" s="67"/>
    </row>
    <row r="190" spans="1:10" ht="13.5">
      <c r="A190" s="155" t="e">
        <f>#N/A</f>
        <v>#N/A</v>
      </c>
      <c r="B190" s="67"/>
      <c r="C190" s="67"/>
      <c r="D190" s="67"/>
      <c r="E190" s="109"/>
      <c r="F190" s="67"/>
      <c r="G190" s="67"/>
      <c r="H190" s="67"/>
      <c r="I190" s="67"/>
      <c r="J190" s="67"/>
    </row>
    <row r="191" spans="1:10" ht="13.5">
      <c r="A191" s="155" t="e">
        <f>#N/A</f>
        <v>#N/A</v>
      </c>
      <c r="B191" s="67"/>
      <c r="C191" s="67"/>
      <c r="D191" s="67"/>
      <c r="E191" s="109"/>
      <c r="F191" s="67"/>
      <c r="G191" s="67"/>
      <c r="H191" s="67"/>
      <c r="I191" s="67"/>
      <c r="J191" s="67"/>
    </row>
    <row r="192" spans="1:10" ht="13.5">
      <c r="A192" s="155" t="e">
        <f>#N/A</f>
        <v>#N/A</v>
      </c>
      <c r="B192" s="67"/>
      <c r="C192" s="67"/>
      <c r="D192" s="67"/>
      <c r="E192" s="109"/>
      <c r="F192" s="67"/>
      <c r="G192" s="67"/>
      <c r="H192" s="67"/>
      <c r="I192" s="67"/>
      <c r="J192" s="67"/>
    </row>
    <row r="193" spans="1:10" ht="13.5">
      <c r="A193" s="155" t="e">
        <f>#N/A</f>
        <v>#N/A</v>
      </c>
      <c r="B193" s="67"/>
      <c r="C193" s="67"/>
      <c r="D193" s="67"/>
      <c r="E193" s="109"/>
      <c r="F193" s="67"/>
      <c r="G193" s="67"/>
      <c r="H193" s="67"/>
      <c r="I193" s="67"/>
      <c r="J193" s="67"/>
    </row>
    <row r="194" spans="1:10" ht="13.5">
      <c r="A194" s="155" t="e">
        <f>#N/A</f>
        <v>#N/A</v>
      </c>
      <c r="B194" s="67"/>
      <c r="C194" s="67"/>
      <c r="D194" s="67"/>
      <c r="E194" s="109"/>
      <c r="F194" s="67"/>
      <c r="G194" s="67"/>
      <c r="H194" s="67"/>
      <c r="I194" s="67"/>
      <c r="J194" s="67"/>
    </row>
    <row r="195" spans="1:10" ht="13.5">
      <c r="A195" s="155" t="e">
        <f>#N/A</f>
        <v>#N/A</v>
      </c>
      <c r="B195" s="67"/>
      <c r="C195" s="67"/>
      <c r="D195" s="67"/>
      <c r="E195" s="109"/>
      <c r="F195" s="67"/>
      <c r="G195" s="67"/>
      <c r="H195" s="67"/>
      <c r="I195" s="67"/>
      <c r="J195" s="67"/>
    </row>
    <row r="196" spans="1:10" ht="13.5">
      <c r="A196" s="155" t="e">
        <f>#N/A</f>
        <v>#N/A</v>
      </c>
      <c r="B196" s="67"/>
      <c r="C196" s="67"/>
      <c r="D196" s="67"/>
      <c r="E196" s="109"/>
      <c r="F196" s="67"/>
      <c r="G196" s="67"/>
      <c r="H196" s="67"/>
      <c r="I196" s="67"/>
      <c r="J196" s="67"/>
    </row>
    <row r="197" spans="1:10" ht="13.5">
      <c r="A197" s="155" t="e">
        <f>#N/A</f>
        <v>#N/A</v>
      </c>
      <c r="B197" s="67"/>
      <c r="C197" s="67"/>
      <c r="D197" s="67"/>
      <c r="E197" s="109"/>
      <c r="F197" s="67"/>
      <c r="G197" s="67"/>
      <c r="H197" s="67"/>
      <c r="I197" s="67"/>
      <c r="J197" s="67"/>
    </row>
    <row r="198" spans="1:10" ht="13.5">
      <c r="A198" s="155" t="e">
        <f>#N/A</f>
        <v>#N/A</v>
      </c>
      <c r="B198" s="67"/>
      <c r="C198" s="67"/>
      <c r="D198" s="67"/>
      <c r="E198" s="109"/>
      <c r="F198" s="67"/>
      <c r="G198" s="67"/>
      <c r="H198" s="67"/>
      <c r="I198" s="67"/>
      <c r="J198" s="67"/>
    </row>
    <row r="199" spans="1:10" ht="13.5">
      <c r="A199" s="155" t="e">
        <f>#N/A</f>
        <v>#N/A</v>
      </c>
      <c r="B199" s="67"/>
      <c r="C199" s="67"/>
      <c r="D199" s="67"/>
      <c r="E199" s="109"/>
      <c r="F199" s="67"/>
      <c r="G199" s="67"/>
      <c r="H199" s="67"/>
      <c r="I199" s="67"/>
      <c r="J199" s="67"/>
    </row>
    <row r="200" spans="1:10" ht="13.5">
      <c r="A200" s="155" t="e">
        <f>#N/A</f>
        <v>#N/A</v>
      </c>
      <c r="B200" s="67"/>
      <c r="C200" s="67"/>
      <c r="D200" s="67"/>
      <c r="E200" s="109"/>
      <c r="F200" s="67"/>
      <c r="G200" s="67"/>
      <c r="H200" s="67"/>
      <c r="I200" s="67"/>
      <c r="J200" s="67"/>
    </row>
    <row r="201" spans="1:10" ht="13.5">
      <c r="A201" s="155" t="e">
        <f>#N/A</f>
        <v>#N/A</v>
      </c>
      <c r="B201" s="67"/>
      <c r="C201" s="67"/>
      <c r="D201" s="67"/>
      <c r="E201" s="109"/>
      <c r="F201" s="67"/>
      <c r="G201" s="67"/>
      <c r="H201" s="67"/>
      <c r="I201" s="67"/>
      <c r="J201" s="67"/>
    </row>
    <row r="202" spans="1:10" ht="13.5">
      <c r="A202" s="155" t="e">
        <f>#N/A</f>
        <v>#N/A</v>
      </c>
      <c r="B202" s="67"/>
      <c r="C202" s="67"/>
      <c r="D202" s="67"/>
      <c r="E202" s="109"/>
      <c r="F202" s="67"/>
      <c r="G202" s="67"/>
      <c r="H202" s="67"/>
      <c r="I202" s="67"/>
      <c r="J202" s="67"/>
    </row>
    <row r="203" spans="1:10" ht="13.5">
      <c r="A203" s="155" t="e">
        <f>#N/A</f>
        <v>#N/A</v>
      </c>
      <c r="B203" s="67"/>
      <c r="C203" s="67"/>
      <c r="D203" s="67"/>
      <c r="E203" s="109"/>
      <c r="F203" s="67"/>
      <c r="G203" s="67"/>
      <c r="H203" s="67"/>
      <c r="I203" s="67"/>
      <c r="J203" s="67"/>
    </row>
    <row r="204" spans="1:10" ht="13.5">
      <c r="A204" s="155" t="e">
        <f>#N/A</f>
        <v>#N/A</v>
      </c>
      <c r="B204" s="67"/>
      <c r="C204" s="67"/>
      <c r="D204" s="67"/>
      <c r="E204" s="109"/>
      <c r="F204" s="67"/>
      <c r="G204" s="67"/>
      <c r="H204" s="67"/>
      <c r="I204" s="67"/>
      <c r="J204" s="67"/>
    </row>
    <row r="205" spans="1:10" ht="13.5">
      <c r="A205" s="155" t="e">
        <f>#N/A</f>
        <v>#N/A</v>
      </c>
      <c r="B205" s="67"/>
      <c r="C205" s="67"/>
      <c r="D205" s="67"/>
      <c r="E205" s="109"/>
      <c r="F205" s="67"/>
      <c r="G205" s="67"/>
      <c r="H205" s="67"/>
      <c r="I205" s="67"/>
      <c r="J205" s="67"/>
    </row>
    <row r="206" spans="1:10" ht="13.5">
      <c r="A206" s="155" t="e">
        <f>#N/A</f>
        <v>#N/A</v>
      </c>
      <c r="B206" s="67"/>
      <c r="C206" s="67"/>
      <c r="D206" s="67"/>
      <c r="E206" s="109"/>
      <c r="F206" s="67"/>
      <c r="G206" s="67"/>
      <c r="H206" s="67"/>
      <c r="I206" s="67"/>
      <c r="J206" s="67"/>
    </row>
    <row r="207" spans="1:10" ht="13.5">
      <c r="A207" s="155" t="e">
        <f>#N/A</f>
        <v>#N/A</v>
      </c>
      <c r="B207" s="67"/>
      <c r="C207" s="67"/>
      <c r="D207" s="67"/>
      <c r="E207" s="109"/>
      <c r="F207" s="67"/>
      <c r="G207" s="67"/>
      <c r="H207" s="67"/>
      <c r="I207" s="67"/>
      <c r="J207" s="67"/>
    </row>
    <row r="208" spans="1:10" ht="13.5">
      <c r="A208" s="155" t="e">
        <f>#N/A</f>
        <v>#N/A</v>
      </c>
      <c r="B208" s="67"/>
      <c r="C208" s="67"/>
      <c r="D208" s="67"/>
      <c r="E208" s="109"/>
      <c r="F208" s="67"/>
      <c r="G208" s="67"/>
      <c r="H208" s="67"/>
      <c r="I208" s="67"/>
      <c r="J208" s="67"/>
    </row>
    <row r="209" spans="1:10" ht="13.5">
      <c r="A209" s="155" t="e">
        <f>#N/A</f>
        <v>#N/A</v>
      </c>
      <c r="B209" s="67"/>
      <c r="C209" s="67"/>
      <c r="D209" s="67"/>
      <c r="E209" s="109"/>
      <c r="F209" s="67"/>
      <c r="G209" s="67"/>
      <c r="H209" s="67"/>
      <c r="I209" s="67"/>
      <c r="J209" s="67"/>
    </row>
    <row r="210" spans="1:10" ht="13.5">
      <c r="A210" s="155" t="e">
        <f>#N/A</f>
        <v>#N/A</v>
      </c>
      <c r="B210" s="67"/>
      <c r="C210" s="67"/>
      <c r="D210" s="67"/>
      <c r="E210" s="109"/>
      <c r="F210" s="67"/>
      <c r="G210" s="67"/>
      <c r="H210" s="67"/>
      <c r="I210" s="67"/>
      <c r="J210" s="67"/>
    </row>
    <row r="211" spans="1:10" ht="13.5">
      <c r="A211" s="155" t="e">
        <f>#N/A</f>
        <v>#N/A</v>
      </c>
      <c r="B211" s="67"/>
      <c r="C211" s="67"/>
      <c r="D211" s="67"/>
      <c r="E211" s="109"/>
      <c r="F211" s="67"/>
      <c r="G211" s="67"/>
      <c r="H211" s="67"/>
      <c r="I211" s="67"/>
      <c r="J211" s="67"/>
    </row>
    <row r="212" spans="1:10" ht="13.5">
      <c r="A212" s="155" t="e">
        <f>#N/A</f>
        <v>#N/A</v>
      </c>
      <c r="B212" s="67"/>
      <c r="C212" s="67"/>
      <c r="D212" s="67"/>
      <c r="E212" s="109"/>
      <c r="F212" s="67"/>
      <c r="G212" s="67"/>
      <c r="H212" s="67"/>
      <c r="I212" s="67"/>
      <c r="J212" s="67"/>
    </row>
    <row r="213" spans="1:10" ht="13.5">
      <c r="A213" s="155" t="e">
        <f>#N/A</f>
        <v>#N/A</v>
      </c>
      <c r="B213" s="67"/>
      <c r="C213" s="67"/>
      <c r="D213" s="67"/>
      <c r="E213" s="109"/>
      <c r="F213" s="67"/>
      <c r="G213" s="67"/>
      <c r="H213" s="67"/>
      <c r="I213" s="67"/>
      <c r="J213" s="67"/>
    </row>
    <row r="214" spans="1:10" ht="13.5">
      <c r="A214" s="155" t="e">
        <f>#N/A</f>
        <v>#N/A</v>
      </c>
      <c r="B214" s="67"/>
      <c r="C214" s="67"/>
      <c r="D214" s="67"/>
      <c r="E214" s="109"/>
      <c r="F214" s="67"/>
      <c r="G214" s="67"/>
      <c r="H214" s="67"/>
      <c r="I214" s="67"/>
      <c r="J214" s="67"/>
    </row>
    <row r="215" spans="1:10" ht="13.5">
      <c r="A215" s="155" t="e">
        <f>#N/A</f>
        <v>#N/A</v>
      </c>
      <c r="B215" s="67"/>
      <c r="C215" s="67"/>
      <c r="D215" s="67"/>
      <c r="E215" s="109"/>
      <c r="F215" s="67"/>
      <c r="G215" s="67"/>
      <c r="H215" s="67"/>
      <c r="I215" s="67"/>
      <c r="J215" s="67"/>
    </row>
    <row r="216" spans="1:10" ht="13.5">
      <c r="A216" s="155" t="e">
        <f>#N/A</f>
        <v>#N/A</v>
      </c>
      <c r="B216" s="67"/>
      <c r="C216" s="67"/>
      <c r="D216" s="67"/>
      <c r="E216" s="109"/>
      <c r="F216" s="67"/>
      <c r="G216" s="67"/>
      <c r="H216" s="67"/>
      <c r="I216" s="67"/>
      <c r="J216" s="67"/>
    </row>
    <row r="217" spans="1:10" ht="13.5">
      <c r="A217" s="155" t="e">
        <f>#N/A</f>
        <v>#N/A</v>
      </c>
      <c r="B217" s="67"/>
      <c r="C217" s="67"/>
      <c r="D217" s="67"/>
      <c r="E217" s="109"/>
      <c r="F217" s="67"/>
      <c r="G217" s="67"/>
      <c r="H217" s="67"/>
      <c r="I217" s="67"/>
      <c r="J217" s="67"/>
    </row>
    <row r="218" spans="1:10" ht="13.5">
      <c r="A218" s="155" t="e">
        <f>#N/A</f>
        <v>#N/A</v>
      </c>
      <c r="B218" s="67"/>
      <c r="C218" s="67"/>
      <c r="D218" s="67"/>
      <c r="E218" s="109"/>
      <c r="F218" s="67"/>
      <c r="G218" s="67"/>
      <c r="H218" s="67"/>
      <c r="I218" s="67"/>
      <c r="J218" s="67"/>
    </row>
    <row r="219" spans="1:10" ht="13.5">
      <c r="A219" s="155" t="e">
        <f>#N/A</f>
        <v>#N/A</v>
      </c>
      <c r="B219" s="67"/>
      <c r="C219" s="67"/>
      <c r="D219" s="67"/>
      <c r="E219" s="109"/>
      <c r="F219" s="67"/>
      <c r="G219" s="67"/>
      <c r="H219" s="67"/>
      <c r="I219" s="67"/>
      <c r="J219" s="67"/>
    </row>
    <row r="220" spans="1:10" ht="13.5">
      <c r="A220" s="155" t="e">
        <f>#N/A</f>
        <v>#N/A</v>
      </c>
      <c r="B220" s="67"/>
      <c r="C220" s="67"/>
      <c r="D220" s="67"/>
      <c r="E220" s="109"/>
      <c r="F220" s="67"/>
      <c r="G220" s="67"/>
      <c r="H220" s="67"/>
      <c r="I220" s="67"/>
      <c r="J220" s="67"/>
    </row>
    <row r="221" spans="1:10" ht="13.5">
      <c r="A221" s="155" t="e">
        <f>#N/A</f>
        <v>#N/A</v>
      </c>
      <c r="B221" s="67"/>
      <c r="C221" s="67"/>
      <c r="D221" s="67"/>
      <c r="E221" s="109"/>
      <c r="F221" s="67"/>
      <c r="G221" s="67"/>
      <c r="H221" s="67"/>
      <c r="I221" s="67"/>
      <c r="J221" s="67"/>
    </row>
    <row r="222" spans="1:10" ht="13.5">
      <c r="A222" s="155" t="e">
        <f>#N/A</f>
        <v>#N/A</v>
      </c>
      <c r="B222" s="67"/>
      <c r="C222" s="67"/>
      <c r="D222" s="67"/>
      <c r="E222" s="109"/>
      <c r="F222" s="67"/>
      <c r="G222" s="67"/>
      <c r="H222" s="67"/>
      <c r="I222" s="67"/>
      <c r="J222" s="67"/>
    </row>
    <row r="223" spans="1:10" ht="13.5">
      <c r="A223" s="155" t="e">
        <f>#N/A</f>
        <v>#N/A</v>
      </c>
      <c r="B223" s="67"/>
      <c r="C223" s="67"/>
      <c r="D223" s="67"/>
      <c r="E223" s="109"/>
      <c r="F223" s="67"/>
      <c r="G223" s="67"/>
      <c r="H223" s="67"/>
      <c r="I223" s="67"/>
      <c r="J223" s="67"/>
    </row>
    <row r="224" spans="1:10" ht="13.5">
      <c r="A224" s="155" t="e">
        <f>#N/A</f>
        <v>#N/A</v>
      </c>
      <c r="B224" s="67"/>
      <c r="C224" s="67"/>
      <c r="D224" s="67"/>
      <c r="E224" s="109"/>
      <c r="F224" s="67"/>
      <c r="G224" s="67"/>
      <c r="H224" s="67"/>
      <c r="I224" s="67"/>
      <c r="J224" s="67"/>
    </row>
    <row r="225" spans="1:10" ht="13.5">
      <c r="A225" s="155" t="e">
        <f>#N/A</f>
        <v>#N/A</v>
      </c>
      <c r="B225" s="67"/>
      <c r="C225" s="67"/>
      <c r="D225" s="67"/>
      <c r="E225" s="109"/>
      <c r="F225" s="67"/>
      <c r="G225" s="67"/>
      <c r="H225" s="67"/>
      <c r="I225" s="67"/>
      <c r="J225" s="67"/>
    </row>
    <row r="226" spans="1:10" ht="13.5">
      <c r="A226" s="155" t="e">
        <f>#N/A</f>
        <v>#N/A</v>
      </c>
      <c r="B226" s="67"/>
      <c r="C226" s="67"/>
      <c r="D226" s="67"/>
      <c r="E226" s="109"/>
      <c r="F226" s="67"/>
      <c r="G226" s="67"/>
      <c r="H226" s="67"/>
      <c r="I226" s="67"/>
      <c r="J226" s="67"/>
    </row>
    <row r="227" spans="1:10" ht="13.5">
      <c r="A227" s="155" t="e">
        <f>#N/A</f>
        <v>#N/A</v>
      </c>
      <c r="B227" s="67"/>
      <c r="C227" s="67"/>
      <c r="D227" s="67"/>
      <c r="E227" s="109"/>
      <c r="F227" s="67"/>
      <c r="G227" s="67"/>
      <c r="H227" s="67"/>
      <c r="I227" s="67"/>
      <c r="J227" s="67"/>
    </row>
    <row r="228" spans="1:10" ht="13.5">
      <c r="A228" s="155" t="e">
        <f>#N/A</f>
        <v>#N/A</v>
      </c>
      <c r="B228" s="67"/>
      <c r="C228" s="67"/>
      <c r="D228" s="67"/>
      <c r="E228" s="109"/>
      <c r="F228" s="67"/>
      <c r="G228" s="67"/>
      <c r="H228" s="67"/>
      <c r="I228" s="67"/>
      <c r="J228" s="67"/>
    </row>
    <row r="229" spans="1:10" ht="13.5">
      <c r="A229" s="155" t="e">
        <f>#N/A</f>
        <v>#N/A</v>
      </c>
      <c r="B229" s="67"/>
      <c r="C229" s="67"/>
      <c r="D229" s="67"/>
      <c r="E229" s="109"/>
      <c r="F229" s="67"/>
      <c r="G229" s="67"/>
      <c r="H229" s="67"/>
      <c r="I229" s="67"/>
      <c r="J229" s="67"/>
    </row>
    <row r="230" spans="1:10" ht="13.5">
      <c r="A230" s="155" t="e">
        <f>#N/A</f>
        <v>#N/A</v>
      </c>
      <c r="B230" s="67"/>
      <c r="C230" s="67"/>
      <c r="D230" s="67"/>
      <c r="E230" s="109"/>
      <c r="F230" s="67"/>
      <c r="G230" s="67"/>
      <c r="H230" s="67"/>
      <c r="I230" s="67"/>
      <c r="J230" s="67"/>
    </row>
    <row r="231" spans="1:10" ht="13.5">
      <c r="A231" s="155" t="e">
        <f>#N/A</f>
        <v>#N/A</v>
      </c>
      <c r="B231" s="67"/>
      <c r="C231" s="67"/>
      <c r="D231" s="67"/>
      <c r="E231" s="109"/>
      <c r="F231" s="67"/>
      <c r="G231" s="67"/>
      <c r="H231" s="67"/>
      <c r="I231" s="67"/>
      <c r="J231" s="67"/>
    </row>
    <row r="232" spans="1:10" ht="13.5">
      <c r="A232" s="155" t="e">
        <f>#N/A</f>
        <v>#N/A</v>
      </c>
      <c r="B232" s="67"/>
      <c r="C232" s="67"/>
      <c r="D232" s="67"/>
      <c r="E232" s="109"/>
      <c r="F232" s="67"/>
      <c r="G232" s="67"/>
      <c r="H232" s="67"/>
      <c r="I232" s="67"/>
      <c r="J232" s="67"/>
    </row>
    <row r="233" spans="1:10" ht="13.5">
      <c r="A233" s="155" t="e">
        <f>#N/A</f>
        <v>#N/A</v>
      </c>
      <c r="B233" s="67"/>
      <c r="C233" s="67"/>
      <c r="D233" s="67"/>
      <c r="E233" s="109"/>
      <c r="F233" s="67"/>
      <c r="G233" s="67"/>
      <c r="H233" s="67"/>
      <c r="I233" s="67"/>
      <c r="J233" s="67"/>
    </row>
    <row r="234" spans="1:10" ht="13.5">
      <c r="A234" s="155" t="e">
        <f>#N/A</f>
        <v>#N/A</v>
      </c>
      <c r="B234" s="67"/>
      <c r="C234" s="67"/>
      <c r="D234" s="67"/>
      <c r="E234" s="109"/>
      <c r="F234" s="67"/>
      <c r="G234" s="67"/>
      <c r="H234" s="67"/>
      <c r="I234" s="67"/>
      <c r="J234" s="67"/>
    </row>
    <row r="235" spans="1:10" ht="13.5">
      <c r="A235" s="155" t="e">
        <f>#N/A</f>
        <v>#N/A</v>
      </c>
      <c r="B235" s="67"/>
      <c r="C235" s="67"/>
      <c r="D235" s="67"/>
      <c r="E235" s="109"/>
      <c r="F235" s="67"/>
      <c r="G235" s="67"/>
      <c r="H235" s="67"/>
      <c r="I235" s="67"/>
      <c r="J235" s="67"/>
    </row>
    <row r="236" spans="1:10" ht="13.5">
      <c r="A236" s="155" t="e">
        <f>#N/A</f>
        <v>#N/A</v>
      </c>
      <c r="B236" s="67"/>
      <c r="C236" s="67"/>
      <c r="D236" s="67"/>
      <c r="E236" s="109"/>
      <c r="F236" s="67"/>
      <c r="G236" s="67"/>
      <c r="H236" s="67"/>
      <c r="I236" s="67"/>
      <c r="J236" s="67"/>
    </row>
    <row r="237" spans="1:10" ht="13.5">
      <c r="A237" s="155" t="e">
        <f>#N/A</f>
        <v>#N/A</v>
      </c>
      <c r="B237" s="67"/>
      <c r="C237" s="67"/>
      <c r="D237" s="67"/>
      <c r="E237" s="109"/>
      <c r="F237" s="67"/>
      <c r="G237" s="67"/>
      <c r="H237" s="67"/>
      <c r="I237" s="67"/>
      <c r="J237" s="67"/>
    </row>
    <row r="238" spans="1:10" ht="13.5">
      <c r="A238" s="155" t="e">
        <f>#N/A</f>
        <v>#N/A</v>
      </c>
      <c r="B238" s="67"/>
      <c r="C238" s="67"/>
      <c r="D238" s="67"/>
      <c r="E238" s="109"/>
      <c r="F238" s="67"/>
      <c r="G238" s="67"/>
      <c r="H238" s="67"/>
      <c r="I238" s="67"/>
      <c r="J238" s="67"/>
    </row>
    <row r="239" spans="1:10" ht="13.5">
      <c r="A239" s="155" t="e">
        <f>#N/A</f>
        <v>#N/A</v>
      </c>
      <c r="B239" s="67"/>
      <c r="C239" s="67"/>
      <c r="D239" s="67"/>
      <c r="E239" s="109"/>
      <c r="F239" s="67"/>
      <c r="G239" s="67"/>
      <c r="H239" s="67"/>
      <c r="I239" s="67"/>
      <c r="J239" s="67"/>
    </row>
    <row r="240" spans="1:10" ht="13.5">
      <c r="A240" s="155" t="e">
        <f>#N/A</f>
        <v>#N/A</v>
      </c>
      <c r="B240" s="67"/>
      <c r="C240" s="67"/>
      <c r="D240" s="67"/>
      <c r="E240" s="109"/>
      <c r="F240" s="67"/>
      <c r="G240" s="67"/>
      <c r="H240" s="67"/>
      <c r="I240" s="67"/>
      <c r="J240" s="67"/>
    </row>
    <row r="241" spans="1:10" ht="13.5">
      <c r="A241" s="155" t="e">
        <f>#N/A</f>
        <v>#N/A</v>
      </c>
      <c r="B241" s="67"/>
      <c r="C241" s="67"/>
      <c r="D241" s="67"/>
      <c r="E241" s="109"/>
      <c r="F241" s="67"/>
      <c r="G241" s="67"/>
      <c r="H241" s="67"/>
      <c r="I241" s="67"/>
      <c r="J241" s="67"/>
    </row>
    <row r="242" spans="1:10" ht="13.5">
      <c r="A242" s="155" t="e">
        <f>#N/A</f>
        <v>#N/A</v>
      </c>
      <c r="B242" s="67"/>
      <c r="C242" s="67"/>
      <c r="D242" s="67"/>
      <c r="E242" s="109"/>
      <c r="F242" s="67"/>
      <c r="G242" s="67"/>
      <c r="H242" s="67"/>
      <c r="I242" s="67"/>
      <c r="J242" s="67"/>
    </row>
    <row r="243" spans="1:10" ht="13.5">
      <c r="A243" s="155" t="e">
        <f>#N/A</f>
        <v>#N/A</v>
      </c>
      <c r="B243" s="67"/>
      <c r="C243" s="67"/>
      <c r="D243" s="67"/>
      <c r="E243" s="109"/>
      <c r="F243" s="67"/>
      <c r="G243" s="67"/>
      <c r="H243" s="67"/>
      <c r="I243" s="67"/>
      <c r="J243" s="67"/>
    </row>
    <row r="244" spans="1:10" ht="13.5">
      <c r="A244" s="155" t="e">
        <f>#N/A</f>
        <v>#N/A</v>
      </c>
      <c r="B244" s="67"/>
      <c r="C244" s="67"/>
      <c r="D244" s="67"/>
      <c r="E244" s="109"/>
      <c r="F244" s="67"/>
      <c r="G244" s="67"/>
      <c r="H244" s="67"/>
      <c r="I244" s="67"/>
      <c r="J244" s="67"/>
    </row>
    <row r="245" spans="1:10" ht="13.5">
      <c r="A245" s="155" t="e">
        <f>#N/A</f>
        <v>#N/A</v>
      </c>
      <c r="B245" s="67"/>
      <c r="C245" s="67"/>
      <c r="D245" s="67"/>
      <c r="E245" s="109"/>
      <c r="F245" s="67"/>
      <c r="G245" s="67"/>
      <c r="H245" s="67"/>
      <c r="I245" s="67"/>
      <c r="J245" s="67"/>
    </row>
    <row r="246" spans="1:10" ht="13.5">
      <c r="A246" s="155" t="e">
        <f>#N/A</f>
        <v>#N/A</v>
      </c>
      <c r="B246" s="67"/>
      <c r="C246" s="67"/>
      <c r="D246" s="67"/>
      <c r="E246" s="109"/>
      <c r="F246" s="67"/>
      <c r="G246" s="67"/>
      <c r="H246" s="67"/>
      <c r="I246" s="67"/>
      <c r="J246" s="67"/>
    </row>
    <row r="247" spans="1:10" ht="13.5">
      <c r="A247" s="155" t="e">
        <f>#N/A</f>
        <v>#N/A</v>
      </c>
      <c r="B247" s="67"/>
      <c r="C247" s="67"/>
      <c r="D247" s="67"/>
      <c r="E247" s="109"/>
      <c r="F247" s="67"/>
      <c r="G247" s="67"/>
      <c r="H247" s="67"/>
      <c r="I247" s="67"/>
      <c r="J247" s="67"/>
    </row>
    <row r="248" spans="1:10" ht="13.5">
      <c r="A248" s="155" t="e">
        <f>#N/A</f>
        <v>#N/A</v>
      </c>
      <c r="B248" s="67"/>
      <c r="C248" s="67"/>
      <c r="D248" s="67"/>
      <c r="E248" s="109"/>
      <c r="F248" s="67"/>
      <c r="G248" s="67"/>
      <c r="H248" s="67"/>
      <c r="I248" s="67"/>
      <c r="J248" s="67"/>
    </row>
    <row r="249" spans="1:10" ht="13.5">
      <c r="A249" s="155" t="e">
        <f>#N/A</f>
        <v>#N/A</v>
      </c>
      <c r="B249" s="67"/>
      <c r="C249" s="67"/>
      <c r="D249" s="67"/>
      <c r="E249" s="109"/>
      <c r="F249" s="67"/>
      <c r="G249" s="67"/>
      <c r="H249" s="67"/>
      <c r="I249" s="67"/>
      <c r="J249" s="67"/>
    </row>
    <row r="250" spans="1:10" ht="13.5">
      <c r="A250" s="155" t="e">
        <f>#N/A</f>
        <v>#N/A</v>
      </c>
      <c r="B250" s="67"/>
      <c r="C250" s="67"/>
      <c r="D250" s="67"/>
      <c r="E250" s="109"/>
      <c r="F250" s="67"/>
      <c r="G250" s="67"/>
      <c r="H250" s="67"/>
      <c r="I250" s="67"/>
      <c r="J250" s="67"/>
    </row>
    <row r="252" spans="3:5" ht="13.5">
      <c r="C252" s="165" t="s">
        <v>72</v>
      </c>
      <c r="D252" s="165" t="s">
        <v>69</v>
      </c>
      <c r="E252" s="176"/>
    </row>
    <row r="253" spans="3:5" ht="13.5">
      <c r="C253" s="165" t="s">
        <v>71</v>
      </c>
      <c r="D253" s="177" t="s">
        <v>134</v>
      </c>
      <c r="E253" s="166" t="s">
        <v>70</v>
      </c>
    </row>
    <row r="254" spans="1:5" ht="13.5">
      <c r="A254">
        <v>1</v>
      </c>
      <c r="C254" s="199" t="s">
        <v>134</v>
      </c>
      <c r="D254" s="200"/>
      <c r="E254" s="201"/>
    </row>
    <row r="255" ht="13.5">
      <c r="A255">
        <v>2</v>
      </c>
    </row>
    <row r="256" ht="13.5">
      <c r="A256">
        <v>3</v>
      </c>
    </row>
    <row r="257" ht="13.5">
      <c r="A257">
        <v>4</v>
      </c>
    </row>
    <row r="258" ht="13.5">
      <c r="A258">
        <v>5</v>
      </c>
    </row>
    <row r="259" ht="13.5">
      <c r="A259">
        <v>6</v>
      </c>
    </row>
    <row r="260" ht="13.5">
      <c r="A260">
        <v>7</v>
      </c>
    </row>
    <row r="261" ht="13.5">
      <c r="A261">
        <v>8</v>
      </c>
    </row>
    <row r="262" ht="13.5">
      <c r="A262">
        <v>9</v>
      </c>
    </row>
    <row r="263" ht="13.5">
      <c r="A263">
        <v>10</v>
      </c>
    </row>
    <row r="264" ht="13.5">
      <c r="A264">
        <v>11</v>
      </c>
    </row>
    <row r="265" ht="13.5">
      <c r="A265">
        <v>12</v>
      </c>
    </row>
    <row r="266" ht="13.5">
      <c r="A266">
        <v>13</v>
      </c>
    </row>
    <row r="267" ht="13.5">
      <c r="A267">
        <v>14</v>
      </c>
    </row>
    <row r="268" ht="13.5">
      <c r="A268">
        <v>15</v>
      </c>
    </row>
    <row r="269" ht="13.5">
      <c r="A269">
        <v>16</v>
      </c>
    </row>
    <row r="270" ht="13.5">
      <c r="A270">
        <v>17</v>
      </c>
    </row>
    <row r="271" ht="13.5">
      <c r="A271">
        <v>18</v>
      </c>
    </row>
    <row r="272" ht="13.5">
      <c r="A272">
        <v>19</v>
      </c>
    </row>
    <row r="273" ht="13.5">
      <c r="A273">
        <v>20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K30"/>
  <sheetViews>
    <sheetView showGridLines="0" showRowColHeaders="0" zoomScalePageLayoutView="0" workbookViewId="0" topLeftCell="A1">
      <selection activeCell="B2" sqref="B2"/>
    </sheetView>
  </sheetViews>
  <sheetFormatPr defaultColWidth="0" defaultRowHeight="13.5" zeroHeight="1"/>
  <cols>
    <col min="1" max="1" width="4.125" style="0" customWidth="1"/>
    <col min="2" max="6" width="9.00390625" style="11" customWidth="1"/>
    <col min="7" max="12" width="9.00390625" style="0" customWidth="1"/>
    <col min="13" max="16384" width="0" style="0" hidden="1" customWidth="1"/>
  </cols>
  <sheetData>
    <row r="1" ht="13.5"/>
    <row r="2" spans="2:11" ht="18" customHeight="1">
      <c r="B2" s="428" t="str">
        <f>'主催者入力欄'!D2&amp;"申込作成手順"</f>
        <v>第63回全日本中学校通信陸上競技大会新潟県大会申込作成手順</v>
      </c>
      <c r="C2" s="429"/>
      <c r="D2" s="429"/>
      <c r="E2" s="429"/>
      <c r="F2" s="429"/>
      <c r="I2" s="386"/>
      <c r="J2" s="387"/>
      <c r="K2" s="387"/>
    </row>
    <row r="3" spans="2:11" ht="18" customHeight="1">
      <c r="B3" s="161"/>
      <c r="C3" s="47"/>
      <c r="D3" s="47"/>
      <c r="E3" s="47"/>
      <c r="F3" s="47"/>
      <c r="I3" s="387"/>
      <c r="J3" s="387"/>
      <c r="K3" s="387"/>
    </row>
    <row r="4" spans="2:11" ht="18" customHeight="1">
      <c r="B4" s="161" t="s">
        <v>64</v>
      </c>
      <c r="C4" s="47"/>
      <c r="D4" s="47"/>
      <c r="E4" s="47"/>
      <c r="F4" s="47"/>
      <c r="I4" s="387"/>
      <c r="J4" s="387"/>
      <c r="K4" s="387"/>
    </row>
    <row r="5" spans="2:11" ht="18" customHeight="1">
      <c r="B5" s="47" t="s">
        <v>798</v>
      </c>
      <c r="C5" s="47"/>
      <c r="D5" s="47"/>
      <c r="E5" s="47"/>
      <c r="F5" s="47"/>
      <c r="I5" s="387"/>
      <c r="J5" s="387"/>
      <c r="K5" s="387"/>
    </row>
    <row r="6" spans="2:6" ht="13.5">
      <c r="B6" s="459" t="s">
        <v>799</v>
      </c>
      <c r="C6" s="9"/>
      <c r="D6" s="9"/>
      <c r="E6" s="9"/>
      <c r="F6" s="9"/>
    </row>
    <row r="7" spans="2:6" ht="13.5">
      <c r="B7" s="9"/>
      <c r="C7" s="9"/>
      <c r="D7" s="9"/>
      <c r="E7" s="9"/>
      <c r="F7" s="9"/>
    </row>
    <row r="8" spans="2:6" ht="22.5" customHeight="1">
      <c r="B8" s="45" t="s">
        <v>81</v>
      </c>
      <c r="C8" s="9"/>
      <c r="D8" s="9"/>
      <c r="E8" s="9"/>
      <c r="F8" s="9"/>
    </row>
    <row r="9" spans="2:6" ht="22.5" customHeight="1">
      <c r="B9" s="9" t="s">
        <v>75</v>
      </c>
      <c r="C9" s="9"/>
      <c r="D9" s="9"/>
      <c r="E9" s="9"/>
      <c r="F9" s="9"/>
    </row>
    <row r="10" spans="2:6" ht="22.5" customHeight="1">
      <c r="B10" s="11" t="s">
        <v>76</v>
      </c>
      <c r="C10" s="9"/>
      <c r="D10" s="9"/>
      <c r="E10" s="9"/>
      <c r="F10" s="9"/>
    </row>
    <row r="11" spans="2:6" ht="22.5" customHeight="1">
      <c r="B11" s="9" t="s">
        <v>73</v>
      </c>
      <c r="C11" s="9"/>
      <c r="D11" s="9"/>
      <c r="E11" s="9"/>
      <c r="F11" s="9"/>
    </row>
    <row r="12" spans="2:6" ht="13.5">
      <c r="B12" s="9" t="s">
        <v>74</v>
      </c>
      <c r="C12" s="9"/>
      <c r="D12" s="9"/>
      <c r="E12" s="9" t="s">
        <v>77</v>
      </c>
      <c r="F12" s="9"/>
    </row>
    <row r="13" spans="2:6" ht="24">
      <c r="B13" s="45" t="s">
        <v>82</v>
      </c>
      <c r="C13" s="9"/>
      <c r="D13" s="9"/>
      <c r="E13" s="9" t="s">
        <v>79</v>
      </c>
      <c r="F13" s="9"/>
    </row>
    <row r="14" spans="2:6" ht="13.5">
      <c r="B14" s="193" t="s">
        <v>505</v>
      </c>
      <c r="C14" s="194"/>
      <c r="D14" s="195"/>
      <c r="E14" s="9" t="s">
        <v>506</v>
      </c>
      <c r="F14" s="9"/>
    </row>
    <row r="15" spans="2:6" ht="22.5" customHeight="1">
      <c r="B15" s="45"/>
      <c r="C15" s="9"/>
      <c r="D15" s="9"/>
      <c r="E15" s="9"/>
      <c r="F15" s="9"/>
    </row>
    <row r="16" spans="2:6" ht="22.5" customHeight="1">
      <c r="B16" s="193" t="s">
        <v>507</v>
      </c>
      <c r="C16" s="194"/>
      <c r="D16" s="195"/>
      <c r="E16" s="9" t="s">
        <v>78</v>
      </c>
      <c r="F16" s="9"/>
    </row>
    <row r="17" ht="22.5" customHeight="1">
      <c r="E17" s="11" t="s">
        <v>80</v>
      </c>
    </row>
    <row r="18" spans="2:6" ht="22.5" customHeight="1">
      <c r="B18" s="193" t="s">
        <v>508</v>
      </c>
      <c r="C18" s="194"/>
      <c r="D18" s="195"/>
      <c r="E18" s="170" t="s">
        <v>316</v>
      </c>
      <c r="F18" s="9"/>
    </row>
    <row r="19" spans="2:6" ht="22.5" customHeight="1">
      <c r="B19" s="196" t="s">
        <v>132</v>
      </c>
      <c r="C19" s="9"/>
      <c r="D19" s="9"/>
      <c r="E19" s="170" t="s">
        <v>317</v>
      </c>
      <c r="F19" s="9"/>
    </row>
    <row r="20" spans="2:6" ht="22.5" customHeight="1">
      <c r="B20" s="197" t="s">
        <v>133</v>
      </c>
      <c r="C20" s="9"/>
      <c r="D20" s="9"/>
      <c r="E20" s="9"/>
      <c r="F20" s="9"/>
    </row>
    <row r="21" spans="2:6" ht="22.5" customHeight="1">
      <c r="B21" s="193" t="s">
        <v>509</v>
      </c>
      <c r="C21" s="194"/>
      <c r="D21" s="195"/>
      <c r="E21" s="170" t="s">
        <v>318</v>
      </c>
      <c r="F21" s="9"/>
    </row>
    <row r="22" spans="2:6" ht="22.5" customHeight="1">
      <c r="B22" s="196" t="s">
        <v>132</v>
      </c>
      <c r="C22" s="9"/>
      <c r="D22" s="9"/>
      <c r="E22" s="170"/>
      <c r="F22" s="9"/>
    </row>
    <row r="23" spans="2:6" ht="25.5" customHeight="1">
      <c r="B23" s="197" t="s">
        <v>133</v>
      </c>
      <c r="C23" s="9"/>
      <c r="D23" s="9"/>
      <c r="E23" s="9"/>
      <c r="F23" s="9"/>
    </row>
    <row r="24" spans="2:11" ht="17.25">
      <c r="B24" s="460" t="s">
        <v>800</v>
      </c>
      <c r="C24" s="172"/>
      <c r="D24" s="172"/>
      <c r="E24" s="172"/>
      <c r="F24" s="172"/>
      <c r="G24" s="173"/>
      <c r="H24" s="173"/>
      <c r="I24" s="173"/>
      <c r="J24" s="173"/>
      <c r="K24" s="171"/>
    </row>
    <row r="25" spans="2:6" ht="24">
      <c r="B25" s="45" t="s">
        <v>83</v>
      </c>
      <c r="C25" s="9"/>
      <c r="D25" s="9"/>
      <c r="E25" s="9"/>
      <c r="F25" s="9" t="s">
        <v>84</v>
      </c>
    </row>
    <row r="26" spans="2:6" ht="69.75" customHeight="1">
      <c r="B26" s="45"/>
      <c r="C26" s="9"/>
      <c r="D26" s="9"/>
      <c r="E26" s="9"/>
      <c r="F26" s="9"/>
    </row>
    <row r="27" spans="2:11" ht="42" customHeight="1">
      <c r="B27" s="461" t="s">
        <v>801</v>
      </c>
      <c r="C27" s="9"/>
      <c r="D27" s="287"/>
      <c r="E27" s="287"/>
      <c r="F27" s="458"/>
      <c r="G27" s="458"/>
      <c r="H27" s="458"/>
      <c r="I27" s="458"/>
      <c r="J27" s="458"/>
      <c r="K27" s="458"/>
    </row>
    <row r="28" spans="2:11" ht="42.75" customHeight="1">
      <c r="B28" s="46" t="s">
        <v>802</v>
      </c>
      <c r="C28" s="9"/>
      <c r="D28" s="9"/>
      <c r="E28" s="287"/>
      <c r="F28" s="458"/>
      <c r="G28" s="458"/>
      <c r="H28" s="458"/>
      <c r="I28" s="458"/>
      <c r="J28" s="458"/>
      <c r="K28" s="458"/>
    </row>
    <row r="29" spans="5:11" ht="13.5">
      <c r="E29" s="470"/>
      <c r="F29" s="471"/>
      <c r="G29" s="471"/>
      <c r="H29" s="471"/>
      <c r="I29" s="471"/>
      <c r="J29" s="471"/>
      <c r="K29" s="471"/>
    </row>
    <row r="30" spans="2:6" ht="24">
      <c r="B30" s="46"/>
      <c r="C30" s="9"/>
      <c r="D30" s="9"/>
      <c r="E30" s="9"/>
      <c r="F30" s="9"/>
    </row>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row r="96" ht="13.5" hidden="1"/>
  </sheetData>
  <sheetProtection password="DC59" sheet="1"/>
  <mergeCells count="1">
    <mergeCell ref="E29:K29"/>
  </mergeCells>
  <printOptions/>
  <pageMargins left="0.7" right="0.7" top="0.75" bottom="0.75" header="0.3" footer="0.3"/>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dimension ref="B1:E251"/>
  <sheetViews>
    <sheetView showGridLines="0" showRowColHeaders="0" zoomScalePageLayoutView="0" workbookViewId="0" topLeftCell="A1">
      <pane ySplit="2" topLeftCell="A189" activePane="bottomLeft" state="frozen"/>
      <selection pane="topLeft" activeCell="A1" sqref="A1"/>
      <selection pane="bottomLeft" activeCell="C133" sqref="C133"/>
    </sheetView>
  </sheetViews>
  <sheetFormatPr defaultColWidth="9.00390625" defaultRowHeight="13.5"/>
  <cols>
    <col min="4" max="4" width="16.375" style="0" customWidth="1"/>
    <col min="5" max="5" width="20.25390625" style="0" customWidth="1"/>
  </cols>
  <sheetData>
    <row r="1" spans="2:4" ht="41.25" customHeight="1">
      <c r="B1" s="317" t="s">
        <v>239</v>
      </c>
      <c r="C1" s="318">
        <f>COUNTA(D3:D286)</f>
        <v>245</v>
      </c>
      <c r="D1" s="319" t="s">
        <v>240</v>
      </c>
    </row>
    <row r="2" spans="2:5" ht="17.25">
      <c r="B2" s="181" t="s">
        <v>85</v>
      </c>
      <c r="C2" s="190" t="s">
        <v>216</v>
      </c>
      <c r="D2" s="181" t="s">
        <v>86</v>
      </c>
      <c r="E2" s="181" t="s">
        <v>87</v>
      </c>
    </row>
    <row r="3" spans="2:5" ht="17.25">
      <c r="B3" s="395" t="s">
        <v>235</v>
      </c>
      <c r="C3" s="385">
        <v>1</v>
      </c>
      <c r="D3" s="182" t="s">
        <v>88</v>
      </c>
      <c r="E3" s="181" t="s">
        <v>217</v>
      </c>
    </row>
    <row r="4" spans="2:5" ht="17.25">
      <c r="B4" s="397" t="s">
        <v>480</v>
      </c>
      <c r="C4" s="385">
        <v>2</v>
      </c>
      <c r="D4" s="182" t="s">
        <v>89</v>
      </c>
      <c r="E4" s="181" t="s">
        <v>218</v>
      </c>
    </row>
    <row r="5" spans="2:5" ht="17.25">
      <c r="B5" s="183"/>
      <c r="C5" s="385">
        <v>3</v>
      </c>
      <c r="D5" s="182" t="s">
        <v>90</v>
      </c>
      <c r="E5" s="181" t="s">
        <v>538</v>
      </c>
    </row>
    <row r="6" spans="2:5" ht="17.25">
      <c r="B6" s="183"/>
      <c r="C6" s="385">
        <v>4</v>
      </c>
      <c r="D6" s="182" t="s">
        <v>91</v>
      </c>
      <c r="E6" s="181" t="s">
        <v>539</v>
      </c>
    </row>
    <row r="7" spans="2:5" ht="17.25">
      <c r="B7" s="183"/>
      <c r="C7" s="385">
        <v>5</v>
      </c>
      <c r="D7" s="182" t="s">
        <v>92</v>
      </c>
      <c r="E7" s="181" t="s">
        <v>540</v>
      </c>
    </row>
    <row r="8" spans="2:5" ht="17.25">
      <c r="B8" s="183"/>
      <c r="C8" s="385">
        <v>6</v>
      </c>
      <c r="D8" s="182" t="s">
        <v>93</v>
      </c>
      <c r="E8" s="181" t="s">
        <v>541</v>
      </c>
    </row>
    <row r="9" spans="2:5" ht="17.25">
      <c r="B9" s="183"/>
      <c r="C9" s="385">
        <v>7</v>
      </c>
      <c r="D9" s="182" t="s">
        <v>94</v>
      </c>
      <c r="E9" s="181" t="s">
        <v>542</v>
      </c>
    </row>
    <row r="10" spans="2:5" ht="17.25">
      <c r="B10" s="183"/>
      <c r="C10" s="385">
        <v>8</v>
      </c>
      <c r="D10" s="182" t="s">
        <v>95</v>
      </c>
      <c r="E10" s="181" t="s">
        <v>543</v>
      </c>
    </row>
    <row r="11" spans="2:5" ht="17.25">
      <c r="B11" s="183"/>
      <c r="C11" s="385">
        <v>9</v>
      </c>
      <c r="D11" s="182" t="s">
        <v>96</v>
      </c>
      <c r="E11" s="181" t="s">
        <v>219</v>
      </c>
    </row>
    <row r="12" spans="2:5" ht="17.25">
      <c r="B12" s="183"/>
      <c r="C12" s="385">
        <v>10</v>
      </c>
      <c r="D12" s="182" t="s">
        <v>514</v>
      </c>
      <c r="E12" s="181" t="s">
        <v>544</v>
      </c>
    </row>
    <row r="13" spans="2:5" ht="17.25">
      <c r="B13" s="183"/>
      <c r="C13" s="385">
        <v>11</v>
      </c>
      <c r="D13" s="182" t="s">
        <v>515</v>
      </c>
      <c r="E13" s="181" t="s">
        <v>545</v>
      </c>
    </row>
    <row r="14" spans="2:5" ht="17.25">
      <c r="B14" s="183"/>
      <c r="C14" s="385">
        <v>12</v>
      </c>
      <c r="D14" s="182" t="s">
        <v>516</v>
      </c>
      <c r="E14" s="181" t="s">
        <v>546</v>
      </c>
    </row>
    <row r="15" spans="2:5" ht="17.25">
      <c r="B15" s="183"/>
      <c r="C15" s="385">
        <v>13</v>
      </c>
      <c r="D15" s="182" t="s">
        <v>517</v>
      </c>
      <c r="E15" s="181" t="s">
        <v>547</v>
      </c>
    </row>
    <row r="16" spans="2:5" ht="17.25">
      <c r="B16" s="183"/>
      <c r="C16" s="385">
        <v>14</v>
      </c>
      <c r="D16" s="182" t="s">
        <v>97</v>
      </c>
      <c r="E16" s="181" t="s">
        <v>548</v>
      </c>
    </row>
    <row r="17" spans="2:5" ht="17.25">
      <c r="B17" s="183"/>
      <c r="C17" s="385">
        <v>15</v>
      </c>
      <c r="D17" s="182" t="s">
        <v>98</v>
      </c>
      <c r="E17" s="181" t="s">
        <v>549</v>
      </c>
    </row>
    <row r="18" spans="2:5" ht="17.25">
      <c r="B18" s="184"/>
      <c r="C18" s="385">
        <v>16</v>
      </c>
      <c r="D18" s="182" t="s">
        <v>99</v>
      </c>
      <c r="E18" s="181" t="s">
        <v>550</v>
      </c>
    </row>
    <row r="19" spans="2:5" ht="17.25">
      <c r="B19" s="183"/>
      <c r="C19" s="385">
        <v>17</v>
      </c>
      <c r="D19" s="182" t="s">
        <v>100</v>
      </c>
      <c r="E19" s="181" t="s">
        <v>220</v>
      </c>
    </row>
    <row r="20" spans="2:5" ht="17.25">
      <c r="B20" s="183"/>
      <c r="C20" s="385">
        <v>18</v>
      </c>
      <c r="D20" s="182" t="s">
        <v>518</v>
      </c>
      <c r="E20" s="181" t="s">
        <v>551</v>
      </c>
    </row>
    <row r="21" spans="2:5" ht="17.25">
      <c r="B21" s="183"/>
      <c r="C21" s="385">
        <v>19</v>
      </c>
      <c r="D21" s="182" t="s">
        <v>519</v>
      </c>
      <c r="E21" s="181" t="s">
        <v>552</v>
      </c>
    </row>
    <row r="22" spans="2:5" ht="17.25">
      <c r="B22" s="183"/>
      <c r="C22" s="385">
        <v>20</v>
      </c>
      <c r="D22" s="182" t="s">
        <v>101</v>
      </c>
      <c r="E22" s="188" t="s">
        <v>553</v>
      </c>
    </row>
    <row r="23" spans="2:5" ht="17.25">
      <c r="B23" s="183"/>
      <c r="C23" s="385">
        <v>21</v>
      </c>
      <c r="D23" s="182" t="s">
        <v>102</v>
      </c>
      <c r="E23" s="181" t="s">
        <v>554</v>
      </c>
    </row>
    <row r="24" spans="2:5" ht="17.25">
      <c r="B24" s="183"/>
      <c r="C24" s="385">
        <v>22</v>
      </c>
      <c r="D24" s="182" t="s">
        <v>520</v>
      </c>
      <c r="E24" s="181" t="s">
        <v>555</v>
      </c>
    </row>
    <row r="25" spans="2:5" ht="17.25">
      <c r="B25" s="183"/>
      <c r="C25" s="385">
        <v>23</v>
      </c>
      <c r="D25" s="182" t="s">
        <v>103</v>
      </c>
      <c r="E25" s="181" t="s">
        <v>556</v>
      </c>
    </row>
    <row r="26" spans="2:5" ht="17.25">
      <c r="B26" s="183"/>
      <c r="C26" s="385">
        <v>24</v>
      </c>
      <c r="D26" s="182" t="s">
        <v>521</v>
      </c>
      <c r="E26" s="181" t="s">
        <v>557</v>
      </c>
    </row>
    <row r="27" spans="2:5" ht="17.25">
      <c r="B27" s="183"/>
      <c r="C27" s="385">
        <v>25</v>
      </c>
      <c r="D27" s="182" t="s">
        <v>104</v>
      </c>
      <c r="E27" s="181" t="s">
        <v>558</v>
      </c>
    </row>
    <row r="28" spans="2:5" ht="17.25">
      <c r="B28" s="183"/>
      <c r="C28" s="385">
        <v>26</v>
      </c>
      <c r="D28" s="185" t="s">
        <v>105</v>
      </c>
      <c r="E28" s="188" t="s">
        <v>559</v>
      </c>
    </row>
    <row r="29" spans="2:5" ht="17.25">
      <c r="B29" s="183"/>
      <c r="C29" s="385">
        <v>27</v>
      </c>
      <c r="D29" s="182" t="s">
        <v>106</v>
      </c>
      <c r="E29" s="181" t="s">
        <v>560</v>
      </c>
    </row>
    <row r="30" spans="2:5" ht="17.25">
      <c r="B30" s="183"/>
      <c r="C30" s="385">
        <v>28</v>
      </c>
      <c r="D30" s="182" t="s">
        <v>107</v>
      </c>
      <c r="E30" s="189" t="s">
        <v>561</v>
      </c>
    </row>
    <row r="31" spans="2:5" ht="17.25">
      <c r="B31" s="183"/>
      <c r="C31" s="385">
        <v>29</v>
      </c>
      <c r="D31" s="182" t="s">
        <v>108</v>
      </c>
      <c r="E31" s="181" t="s">
        <v>562</v>
      </c>
    </row>
    <row r="32" spans="2:5" ht="17.25">
      <c r="B32" s="183"/>
      <c r="C32" s="385">
        <v>30</v>
      </c>
      <c r="D32" s="182" t="s">
        <v>109</v>
      </c>
      <c r="E32" s="181" t="s">
        <v>563</v>
      </c>
    </row>
    <row r="33" spans="2:5" ht="17.25">
      <c r="B33" s="183"/>
      <c r="C33" s="385">
        <v>31</v>
      </c>
      <c r="D33" s="182" t="s">
        <v>110</v>
      </c>
      <c r="E33" s="181" t="s">
        <v>564</v>
      </c>
    </row>
    <row r="34" spans="2:5" ht="17.25">
      <c r="B34" s="184"/>
      <c r="C34" s="385">
        <v>32</v>
      </c>
      <c r="D34" s="182" t="s">
        <v>111</v>
      </c>
      <c r="E34" s="181" t="s">
        <v>565</v>
      </c>
    </row>
    <row r="35" spans="2:5" ht="17.25">
      <c r="B35" s="183"/>
      <c r="C35" s="385">
        <v>33</v>
      </c>
      <c r="D35" s="182" t="s">
        <v>112</v>
      </c>
      <c r="E35" s="181" t="s">
        <v>522</v>
      </c>
    </row>
    <row r="36" spans="2:5" ht="17.25">
      <c r="B36" s="183"/>
      <c r="C36" s="385">
        <v>34</v>
      </c>
      <c r="D36" s="182" t="s">
        <v>113</v>
      </c>
      <c r="E36" s="181" t="s">
        <v>523</v>
      </c>
    </row>
    <row r="37" spans="2:5" ht="17.25">
      <c r="B37" s="183"/>
      <c r="C37" s="385">
        <v>35</v>
      </c>
      <c r="D37" s="182" t="s">
        <v>524</v>
      </c>
      <c r="E37" s="181" t="s">
        <v>525</v>
      </c>
    </row>
    <row r="38" spans="2:5" ht="17.25">
      <c r="B38" s="183"/>
      <c r="C38" s="385">
        <v>36</v>
      </c>
      <c r="D38" s="182" t="s">
        <v>526</v>
      </c>
      <c r="E38" s="181" t="s">
        <v>527</v>
      </c>
    </row>
    <row r="39" spans="2:5" ht="17.25">
      <c r="B39" s="183"/>
      <c r="C39" s="385">
        <v>37</v>
      </c>
      <c r="D39" s="182" t="s">
        <v>114</v>
      </c>
      <c r="E39" s="181" t="s">
        <v>528</v>
      </c>
    </row>
    <row r="40" spans="2:5" ht="17.25">
      <c r="B40" s="183"/>
      <c r="C40" s="385">
        <v>38</v>
      </c>
      <c r="D40" s="182" t="s">
        <v>529</v>
      </c>
      <c r="E40" s="181" t="s">
        <v>530</v>
      </c>
    </row>
    <row r="41" spans="2:5" ht="17.25">
      <c r="B41" s="183"/>
      <c r="C41" s="385">
        <v>39</v>
      </c>
      <c r="D41" s="182" t="s">
        <v>115</v>
      </c>
      <c r="E41" s="181" t="s">
        <v>118</v>
      </c>
    </row>
    <row r="42" spans="2:5" ht="17.25">
      <c r="B42" s="183"/>
      <c r="C42" s="385">
        <v>40</v>
      </c>
      <c r="D42" s="182" t="s">
        <v>116</v>
      </c>
      <c r="E42" s="181" t="s">
        <v>531</v>
      </c>
    </row>
    <row r="43" spans="2:5" ht="17.25">
      <c r="B43" s="183"/>
      <c r="C43" s="385">
        <v>41</v>
      </c>
      <c r="D43" s="182" t="s">
        <v>117</v>
      </c>
      <c r="E43" s="181" t="s">
        <v>532</v>
      </c>
    </row>
    <row r="44" spans="2:5" ht="17.25">
      <c r="B44" s="183"/>
      <c r="C44" s="385">
        <v>42</v>
      </c>
      <c r="D44" s="182" t="s">
        <v>119</v>
      </c>
      <c r="E44" s="181" t="s">
        <v>120</v>
      </c>
    </row>
    <row r="45" spans="2:5" ht="17.25">
      <c r="B45" s="183"/>
      <c r="C45" s="385">
        <v>43</v>
      </c>
      <c r="D45" s="182" t="s">
        <v>533</v>
      </c>
      <c r="E45" s="181" t="s">
        <v>121</v>
      </c>
    </row>
    <row r="46" spans="2:5" ht="17.25">
      <c r="B46" s="183"/>
      <c r="C46" s="385">
        <v>44</v>
      </c>
      <c r="D46" s="182" t="s">
        <v>534</v>
      </c>
      <c r="E46" s="181" t="s">
        <v>535</v>
      </c>
    </row>
    <row r="47" spans="2:5" ht="17.25">
      <c r="B47" s="394"/>
      <c r="C47" s="385">
        <v>45</v>
      </c>
      <c r="D47" s="182" t="s">
        <v>536</v>
      </c>
      <c r="E47" s="181" t="s">
        <v>537</v>
      </c>
    </row>
    <row r="48" spans="2:5" ht="17.25">
      <c r="B48" s="186" t="s">
        <v>236</v>
      </c>
      <c r="C48" s="393">
        <v>101</v>
      </c>
      <c r="D48" s="394" t="s">
        <v>327</v>
      </c>
      <c r="E48" s="187" t="s">
        <v>566</v>
      </c>
    </row>
    <row r="49" spans="2:5" ht="17.25">
      <c r="B49" s="397" t="s">
        <v>481</v>
      </c>
      <c r="C49" s="385">
        <v>102</v>
      </c>
      <c r="D49" s="182" t="s">
        <v>328</v>
      </c>
      <c r="E49" s="181" t="s">
        <v>567</v>
      </c>
    </row>
    <row r="50" spans="2:5" ht="17.25">
      <c r="B50" s="316"/>
      <c r="C50" s="385">
        <v>103</v>
      </c>
      <c r="D50" s="182" t="s">
        <v>329</v>
      </c>
      <c r="E50" s="181" t="s">
        <v>568</v>
      </c>
    </row>
    <row r="51" spans="2:5" ht="17.25">
      <c r="B51" s="314"/>
      <c r="C51" s="385">
        <v>104</v>
      </c>
      <c r="D51" s="182" t="s">
        <v>330</v>
      </c>
      <c r="E51" s="181" t="s">
        <v>569</v>
      </c>
    </row>
    <row r="52" spans="2:5" ht="17.25">
      <c r="B52" s="314"/>
      <c r="C52" s="385">
        <v>105</v>
      </c>
      <c r="D52" s="182" t="s">
        <v>331</v>
      </c>
      <c r="E52" s="181" t="s">
        <v>570</v>
      </c>
    </row>
    <row r="53" spans="2:5" ht="17.25">
      <c r="B53" s="314"/>
      <c r="C53" s="385">
        <v>106</v>
      </c>
      <c r="D53" s="182" t="s">
        <v>332</v>
      </c>
      <c r="E53" s="181" t="s">
        <v>571</v>
      </c>
    </row>
    <row r="54" spans="2:5" ht="17.25">
      <c r="B54" s="314"/>
      <c r="C54" s="385">
        <v>107</v>
      </c>
      <c r="D54" s="182" t="s">
        <v>333</v>
      </c>
      <c r="E54" s="181" t="s">
        <v>572</v>
      </c>
    </row>
    <row r="55" spans="2:5" ht="17.25">
      <c r="B55" s="314"/>
      <c r="C55" s="385">
        <v>108</v>
      </c>
      <c r="D55" s="182" t="s">
        <v>334</v>
      </c>
      <c r="E55" s="181" t="s">
        <v>573</v>
      </c>
    </row>
    <row r="56" spans="2:5" ht="17.25">
      <c r="B56" s="314"/>
      <c r="C56" s="385">
        <v>109</v>
      </c>
      <c r="D56" s="182" t="s">
        <v>335</v>
      </c>
      <c r="E56" s="181" t="s">
        <v>574</v>
      </c>
    </row>
    <row r="57" spans="2:5" ht="17.25">
      <c r="B57" s="314"/>
      <c r="C57" s="385">
        <v>110</v>
      </c>
      <c r="D57" s="182" t="s">
        <v>336</v>
      </c>
      <c r="E57" s="181" t="s">
        <v>221</v>
      </c>
    </row>
    <row r="58" spans="2:5" ht="17.25">
      <c r="B58" s="314"/>
      <c r="C58" s="385">
        <v>111</v>
      </c>
      <c r="D58" s="182" t="s">
        <v>337</v>
      </c>
      <c r="E58" s="181" t="s">
        <v>575</v>
      </c>
    </row>
    <row r="59" spans="2:5" ht="17.25">
      <c r="B59" s="314"/>
      <c r="C59" s="385">
        <v>112</v>
      </c>
      <c r="D59" s="182" t="s">
        <v>338</v>
      </c>
      <c r="E59" s="181" t="s">
        <v>576</v>
      </c>
    </row>
    <row r="60" spans="2:5" ht="17.25">
      <c r="B60" s="314"/>
      <c r="C60" s="385">
        <v>113</v>
      </c>
      <c r="D60" s="182" t="s">
        <v>339</v>
      </c>
      <c r="E60" s="181" t="s">
        <v>577</v>
      </c>
    </row>
    <row r="61" spans="2:5" ht="17.25">
      <c r="B61" s="314"/>
      <c r="C61" s="385">
        <v>114</v>
      </c>
      <c r="D61" s="182" t="s">
        <v>340</v>
      </c>
      <c r="E61" s="181" t="s">
        <v>578</v>
      </c>
    </row>
    <row r="62" spans="2:5" ht="17.25">
      <c r="B62" s="314"/>
      <c r="C62" s="385">
        <v>115</v>
      </c>
      <c r="D62" s="182" t="s">
        <v>341</v>
      </c>
      <c r="E62" s="181" t="s">
        <v>579</v>
      </c>
    </row>
    <row r="63" spans="2:5" ht="17.25">
      <c r="B63" s="314"/>
      <c r="C63" s="385">
        <v>116</v>
      </c>
      <c r="D63" s="182" t="s">
        <v>342</v>
      </c>
      <c r="E63" s="181" t="s">
        <v>580</v>
      </c>
    </row>
    <row r="64" spans="2:5" ht="17.25">
      <c r="B64" s="314"/>
      <c r="C64" s="385">
        <v>117</v>
      </c>
      <c r="D64" s="182" t="s">
        <v>581</v>
      </c>
      <c r="E64" s="181" t="s">
        <v>582</v>
      </c>
    </row>
    <row r="65" spans="2:5" ht="17.25">
      <c r="B65" s="314"/>
      <c r="C65" s="385">
        <v>118</v>
      </c>
      <c r="D65" s="182" t="s">
        <v>583</v>
      </c>
      <c r="E65" s="181" t="s">
        <v>584</v>
      </c>
    </row>
    <row r="66" spans="2:5" ht="17.25">
      <c r="B66" s="314"/>
      <c r="C66" s="385">
        <v>119</v>
      </c>
      <c r="D66" s="182" t="s">
        <v>585</v>
      </c>
      <c r="E66" s="181" t="s">
        <v>586</v>
      </c>
    </row>
    <row r="67" spans="2:5" ht="17.25">
      <c r="B67" s="314"/>
      <c r="C67" s="385">
        <v>120</v>
      </c>
      <c r="D67" s="182" t="s">
        <v>587</v>
      </c>
      <c r="E67" s="181" t="s">
        <v>588</v>
      </c>
    </row>
    <row r="68" spans="2:5" ht="17.25">
      <c r="B68" s="314"/>
      <c r="C68" s="385">
        <v>121</v>
      </c>
      <c r="D68" s="182" t="s">
        <v>589</v>
      </c>
      <c r="E68" s="181" t="s">
        <v>590</v>
      </c>
    </row>
    <row r="69" spans="2:5" ht="17.25">
      <c r="B69" s="314"/>
      <c r="C69" s="385">
        <v>122</v>
      </c>
      <c r="D69" s="182" t="s">
        <v>343</v>
      </c>
      <c r="E69" s="181" t="s">
        <v>591</v>
      </c>
    </row>
    <row r="70" spans="2:5" ht="17.25">
      <c r="B70" s="314"/>
      <c r="C70" s="385">
        <v>123</v>
      </c>
      <c r="D70" s="182" t="s">
        <v>344</v>
      </c>
      <c r="E70" s="181" t="s">
        <v>592</v>
      </c>
    </row>
    <row r="71" spans="2:5" ht="17.25">
      <c r="B71" s="314"/>
      <c r="C71" s="385">
        <v>124</v>
      </c>
      <c r="D71" s="182" t="s">
        <v>593</v>
      </c>
      <c r="E71" s="181" t="s">
        <v>594</v>
      </c>
    </row>
    <row r="72" spans="2:5" ht="17.25">
      <c r="B72" s="314"/>
      <c r="C72" s="385">
        <v>125</v>
      </c>
      <c r="D72" s="182" t="s">
        <v>595</v>
      </c>
      <c r="E72" s="181" t="s">
        <v>596</v>
      </c>
    </row>
    <row r="73" spans="2:5" ht="17.25">
      <c r="B73" s="314"/>
      <c r="C73" s="385">
        <v>126</v>
      </c>
      <c r="D73" s="182" t="s">
        <v>345</v>
      </c>
      <c r="E73" s="181" t="s">
        <v>597</v>
      </c>
    </row>
    <row r="74" spans="2:5" ht="17.25">
      <c r="B74" s="314"/>
      <c r="C74" s="385">
        <v>127</v>
      </c>
      <c r="D74" s="182" t="s">
        <v>598</v>
      </c>
      <c r="E74" s="181" t="s">
        <v>599</v>
      </c>
    </row>
    <row r="75" spans="2:5" ht="17.25">
      <c r="B75" s="314"/>
      <c r="C75" s="385">
        <v>128</v>
      </c>
      <c r="D75" s="182" t="s">
        <v>600</v>
      </c>
      <c r="E75" s="181" t="s">
        <v>601</v>
      </c>
    </row>
    <row r="76" spans="2:5" ht="17.25">
      <c r="B76" s="314"/>
      <c r="C76" s="385">
        <v>129</v>
      </c>
      <c r="D76" s="182" t="s">
        <v>602</v>
      </c>
      <c r="E76" s="181" t="s">
        <v>603</v>
      </c>
    </row>
    <row r="77" spans="2:5" ht="17.25">
      <c r="B77" s="314"/>
      <c r="C77" s="385">
        <v>130</v>
      </c>
      <c r="D77" s="182" t="s">
        <v>346</v>
      </c>
      <c r="E77" s="181" t="s">
        <v>604</v>
      </c>
    </row>
    <row r="78" spans="2:5" ht="17.25">
      <c r="B78" s="314"/>
      <c r="C78" s="385">
        <v>131</v>
      </c>
      <c r="D78" s="182" t="s">
        <v>347</v>
      </c>
      <c r="E78" s="181" t="s">
        <v>605</v>
      </c>
    </row>
    <row r="79" spans="2:5" ht="17.25">
      <c r="B79" s="314"/>
      <c r="C79" s="385">
        <v>132</v>
      </c>
      <c r="D79" s="182" t="s">
        <v>348</v>
      </c>
      <c r="E79" s="181" t="s">
        <v>606</v>
      </c>
    </row>
    <row r="80" spans="2:5" ht="17.25">
      <c r="B80" s="314"/>
      <c r="C80" s="385">
        <v>133</v>
      </c>
      <c r="D80" s="182" t="s">
        <v>349</v>
      </c>
      <c r="E80" s="181" t="s">
        <v>607</v>
      </c>
    </row>
    <row r="81" spans="2:5" ht="17.25">
      <c r="B81" s="314"/>
      <c r="C81" s="385">
        <v>134</v>
      </c>
      <c r="D81" s="182" t="s">
        <v>350</v>
      </c>
      <c r="E81" s="181" t="s">
        <v>608</v>
      </c>
    </row>
    <row r="82" spans="2:5" ht="17.25">
      <c r="B82" s="314"/>
      <c r="C82" s="385">
        <v>135</v>
      </c>
      <c r="D82" s="182" t="s">
        <v>351</v>
      </c>
      <c r="E82" s="181" t="s">
        <v>609</v>
      </c>
    </row>
    <row r="83" spans="2:5" ht="17.25">
      <c r="B83" s="314"/>
      <c r="C83" s="385">
        <v>136</v>
      </c>
      <c r="D83" s="182" t="s">
        <v>352</v>
      </c>
      <c r="E83" s="181" t="s">
        <v>610</v>
      </c>
    </row>
    <row r="84" spans="2:5" ht="17.25">
      <c r="B84" s="314"/>
      <c r="C84" s="385">
        <v>137</v>
      </c>
      <c r="D84" s="182" t="s">
        <v>611</v>
      </c>
      <c r="E84" s="181" t="s">
        <v>612</v>
      </c>
    </row>
    <row r="85" spans="2:5" ht="17.25">
      <c r="B85" s="314"/>
      <c r="C85" s="385">
        <v>138</v>
      </c>
      <c r="D85" s="182" t="s">
        <v>613</v>
      </c>
      <c r="E85" s="181" t="s">
        <v>614</v>
      </c>
    </row>
    <row r="86" spans="2:5" ht="17.25">
      <c r="B86" s="314"/>
      <c r="C86" s="385">
        <v>139</v>
      </c>
      <c r="D86" s="182" t="s">
        <v>353</v>
      </c>
      <c r="E86" s="181" t="s">
        <v>615</v>
      </c>
    </row>
    <row r="87" spans="2:5" ht="17.25">
      <c r="B87" s="314"/>
      <c r="C87" s="385">
        <v>140</v>
      </c>
      <c r="D87" s="182" t="s">
        <v>354</v>
      </c>
      <c r="E87" s="181" t="s">
        <v>616</v>
      </c>
    </row>
    <row r="88" spans="2:5" ht="17.25">
      <c r="B88" s="314"/>
      <c r="C88" s="385">
        <v>141</v>
      </c>
      <c r="D88" s="182" t="s">
        <v>355</v>
      </c>
      <c r="E88" s="181" t="s">
        <v>617</v>
      </c>
    </row>
    <row r="89" spans="2:5" ht="17.25">
      <c r="B89" s="314"/>
      <c r="C89" s="385">
        <v>142</v>
      </c>
      <c r="D89" s="182" t="s">
        <v>356</v>
      </c>
      <c r="E89" s="181" t="s">
        <v>618</v>
      </c>
    </row>
    <row r="90" spans="2:5" ht="17.25">
      <c r="B90" s="314"/>
      <c r="C90" s="385">
        <v>143</v>
      </c>
      <c r="D90" s="182" t="s">
        <v>357</v>
      </c>
      <c r="E90" s="181" t="s">
        <v>619</v>
      </c>
    </row>
    <row r="91" spans="2:5" ht="17.25">
      <c r="B91" s="314"/>
      <c r="C91" s="385">
        <v>144</v>
      </c>
      <c r="D91" s="182" t="s">
        <v>358</v>
      </c>
      <c r="E91" s="181" t="s">
        <v>620</v>
      </c>
    </row>
    <row r="92" spans="2:5" ht="17.25">
      <c r="B92" s="314"/>
      <c r="C92" s="385">
        <v>145</v>
      </c>
      <c r="D92" s="182" t="s">
        <v>359</v>
      </c>
      <c r="E92" s="181" t="s">
        <v>621</v>
      </c>
    </row>
    <row r="93" spans="2:5" ht="17.25">
      <c r="B93" s="314"/>
      <c r="C93" s="385">
        <v>146</v>
      </c>
      <c r="D93" s="182" t="s">
        <v>360</v>
      </c>
      <c r="E93" s="181" t="s">
        <v>622</v>
      </c>
    </row>
    <row r="94" spans="2:5" ht="17.25">
      <c r="B94" s="314"/>
      <c r="C94" s="385">
        <v>147</v>
      </c>
      <c r="D94" s="182" t="s">
        <v>361</v>
      </c>
      <c r="E94" s="181" t="s">
        <v>623</v>
      </c>
    </row>
    <row r="95" spans="2:5" ht="17.25">
      <c r="B95" s="314"/>
      <c r="C95" s="385">
        <v>148</v>
      </c>
      <c r="D95" s="182" t="s">
        <v>362</v>
      </c>
      <c r="E95" s="181" t="s">
        <v>624</v>
      </c>
    </row>
    <row r="96" spans="2:5" ht="17.25">
      <c r="B96" s="314"/>
      <c r="C96" s="385">
        <v>149</v>
      </c>
      <c r="D96" s="182" t="s">
        <v>363</v>
      </c>
      <c r="E96" s="181" t="s">
        <v>625</v>
      </c>
    </row>
    <row r="97" spans="2:5" ht="17.25">
      <c r="B97" s="314"/>
      <c r="C97" s="385">
        <v>150</v>
      </c>
      <c r="D97" s="182" t="s">
        <v>364</v>
      </c>
      <c r="E97" s="181" t="s">
        <v>626</v>
      </c>
    </row>
    <row r="98" spans="2:5" ht="17.25">
      <c r="B98" s="314"/>
      <c r="C98" s="385">
        <v>151</v>
      </c>
      <c r="D98" s="182" t="s">
        <v>365</v>
      </c>
      <c r="E98" s="181" t="s">
        <v>627</v>
      </c>
    </row>
    <row r="99" spans="2:5" ht="17.25">
      <c r="B99" s="314"/>
      <c r="C99" s="385">
        <v>152</v>
      </c>
      <c r="D99" s="182" t="s">
        <v>366</v>
      </c>
      <c r="E99" s="181" t="s">
        <v>628</v>
      </c>
    </row>
    <row r="100" spans="2:5" ht="17.25">
      <c r="B100" s="314"/>
      <c r="C100" s="385">
        <v>153</v>
      </c>
      <c r="D100" s="182" t="s">
        <v>367</v>
      </c>
      <c r="E100" s="181" t="s">
        <v>629</v>
      </c>
    </row>
    <row r="101" spans="2:5" ht="17.25">
      <c r="B101" s="314"/>
      <c r="C101" s="385">
        <v>154</v>
      </c>
      <c r="D101" s="182" t="s">
        <v>368</v>
      </c>
      <c r="E101" s="181" t="s">
        <v>630</v>
      </c>
    </row>
    <row r="102" spans="2:5" ht="17.25">
      <c r="B102" s="314"/>
      <c r="C102" s="385">
        <v>155</v>
      </c>
      <c r="D102" s="182" t="s">
        <v>369</v>
      </c>
      <c r="E102" s="181" t="s">
        <v>225</v>
      </c>
    </row>
    <row r="103" spans="2:5" ht="17.25">
      <c r="B103" s="314"/>
      <c r="C103" s="385">
        <v>156</v>
      </c>
      <c r="D103" s="182" t="s">
        <v>631</v>
      </c>
      <c r="E103" s="181" t="s">
        <v>222</v>
      </c>
    </row>
    <row r="104" spans="2:5" ht="17.25">
      <c r="B104" s="314"/>
      <c r="C104" s="385">
        <v>157</v>
      </c>
      <c r="D104" s="182" t="s">
        <v>632</v>
      </c>
      <c r="E104" s="181" t="s">
        <v>223</v>
      </c>
    </row>
    <row r="105" spans="2:5" ht="17.25">
      <c r="B105" s="314"/>
      <c r="C105" s="385">
        <v>158</v>
      </c>
      <c r="D105" s="182" t="s">
        <v>633</v>
      </c>
      <c r="E105" s="181" t="s">
        <v>226</v>
      </c>
    </row>
    <row r="106" spans="2:5" ht="17.25">
      <c r="B106" s="314"/>
      <c r="C106" s="385">
        <v>159</v>
      </c>
      <c r="D106" s="182" t="s">
        <v>634</v>
      </c>
      <c r="E106" s="181" t="s">
        <v>224</v>
      </c>
    </row>
    <row r="107" spans="2:5" ht="17.25">
      <c r="B107" s="314"/>
      <c r="C107" s="385">
        <v>160</v>
      </c>
      <c r="D107" s="182" t="s">
        <v>370</v>
      </c>
      <c r="E107" s="181" t="s">
        <v>635</v>
      </c>
    </row>
    <row r="108" spans="2:5" ht="17.25">
      <c r="B108" s="314"/>
      <c r="C108" s="385">
        <v>161</v>
      </c>
      <c r="D108" s="182" t="s">
        <v>636</v>
      </c>
      <c r="E108" s="181" t="s">
        <v>637</v>
      </c>
    </row>
    <row r="109" spans="2:5" ht="17.25">
      <c r="B109" s="314"/>
      <c r="C109" s="385">
        <v>162</v>
      </c>
      <c r="D109" s="182" t="s">
        <v>371</v>
      </c>
      <c r="E109" s="181" t="s">
        <v>638</v>
      </c>
    </row>
    <row r="110" spans="2:5" ht="17.25">
      <c r="B110" s="314"/>
      <c r="C110" s="385">
        <v>163</v>
      </c>
      <c r="D110" s="182" t="s">
        <v>372</v>
      </c>
      <c r="E110" s="181" t="s">
        <v>639</v>
      </c>
    </row>
    <row r="111" spans="2:5" ht="17.25">
      <c r="B111" s="314"/>
      <c r="C111" s="385">
        <v>164</v>
      </c>
      <c r="D111" s="182" t="s">
        <v>373</v>
      </c>
      <c r="E111" s="181" t="s">
        <v>640</v>
      </c>
    </row>
    <row r="112" spans="2:5" ht="17.25">
      <c r="B112" s="314"/>
      <c r="C112" s="385">
        <v>165</v>
      </c>
      <c r="D112" s="182" t="s">
        <v>374</v>
      </c>
      <c r="E112" s="181" t="s">
        <v>641</v>
      </c>
    </row>
    <row r="113" spans="2:5" ht="17.25">
      <c r="B113" s="314"/>
      <c r="C113" s="385">
        <v>166</v>
      </c>
      <c r="D113" s="182" t="s">
        <v>375</v>
      </c>
      <c r="E113" s="181" t="s">
        <v>642</v>
      </c>
    </row>
    <row r="114" spans="2:5" ht="17.25">
      <c r="B114" s="314"/>
      <c r="C114" s="385">
        <v>167</v>
      </c>
      <c r="D114" s="182" t="s">
        <v>376</v>
      </c>
      <c r="E114" s="181" t="s">
        <v>643</v>
      </c>
    </row>
    <row r="115" spans="2:5" ht="17.25">
      <c r="B115" s="314"/>
      <c r="C115" s="385">
        <v>168</v>
      </c>
      <c r="D115" s="182" t="s">
        <v>377</v>
      </c>
      <c r="E115" s="181" t="s">
        <v>644</v>
      </c>
    </row>
    <row r="116" spans="2:5" ht="17.25">
      <c r="B116" s="314"/>
      <c r="C116" s="385">
        <v>169</v>
      </c>
      <c r="D116" s="182" t="s">
        <v>378</v>
      </c>
      <c r="E116" s="181" t="s">
        <v>645</v>
      </c>
    </row>
    <row r="117" spans="2:5" ht="17.25">
      <c r="B117" s="314"/>
      <c r="C117" s="385">
        <v>170</v>
      </c>
      <c r="D117" s="182" t="s">
        <v>379</v>
      </c>
      <c r="E117" s="181" t="s">
        <v>646</v>
      </c>
    </row>
    <row r="118" spans="2:5" ht="17.25">
      <c r="B118" s="314"/>
      <c r="C118" s="385">
        <v>171</v>
      </c>
      <c r="D118" s="182" t="s">
        <v>380</v>
      </c>
      <c r="E118" s="181" t="s">
        <v>647</v>
      </c>
    </row>
    <row r="119" spans="2:5" ht="17.25">
      <c r="B119" s="314"/>
      <c r="C119" s="385">
        <v>172</v>
      </c>
      <c r="D119" s="182" t="s">
        <v>384</v>
      </c>
      <c r="E119" s="181" t="s">
        <v>648</v>
      </c>
    </row>
    <row r="120" spans="2:5" ht="17.25">
      <c r="B120" s="314"/>
      <c r="C120" s="385">
        <v>173</v>
      </c>
      <c r="D120" s="182" t="s">
        <v>382</v>
      </c>
      <c r="E120" s="181" t="s">
        <v>649</v>
      </c>
    </row>
    <row r="121" spans="2:5" ht="17.25">
      <c r="B121" s="314"/>
      <c r="C121" s="385">
        <v>174</v>
      </c>
      <c r="D121" s="182" t="s">
        <v>383</v>
      </c>
      <c r="E121" s="181" t="s">
        <v>650</v>
      </c>
    </row>
    <row r="122" spans="2:5" ht="17.25">
      <c r="B122" s="314"/>
      <c r="C122" s="385">
        <v>175</v>
      </c>
      <c r="D122" s="182" t="s">
        <v>381</v>
      </c>
      <c r="E122" s="181" t="s">
        <v>651</v>
      </c>
    </row>
    <row r="123" spans="2:5" ht="17.25">
      <c r="B123" s="314"/>
      <c r="C123" s="385">
        <v>176</v>
      </c>
      <c r="D123" s="182" t="s">
        <v>652</v>
      </c>
      <c r="E123" s="181" t="s">
        <v>653</v>
      </c>
    </row>
    <row r="124" spans="2:5" ht="17.25">
      <c r="B124" s="314"/>
      <c r="C124" s="385">
        <v>177</v>
      </c>
      <c r="D124" s="182" t="s">
        <v>654</v>
      </c>
      <c r="E124" s="181" t="s">
        <v>655</v>
      </c>
    </row>
    <row r="125" spans="2:5" ht="17.25">
      <c r="B125" s="314"/>
      <c r="C125" s="385">
        <v>178</v>
      </c>
      <c r="D125" s="182" t="s">
        <v>385</v>
      </c>
      <c r="E125" s="181" t="s">
        <v>656</v>
      </c>
    </row>
    <row r="126" spans="2:5" ht="17.25">
      <c r="B126" s="315"/>
      <c r="C126" s="385">
        <v>179</v>
      </c>
      <c r="D126" s="182" t="s">
        <v>657</v>
      </c>
      <c r="E126" s="181" t="s">
        <v>658</v>
      </c>
    </row>
    <row r="127" spans="2:5" ht="17.25">
      <c r="B127" s="396" t="s">
        <v>237</v>
      </c>
      <c r="C127" s="393">
        <v>201</v>
      </c>
      <c r="D127" s="182" t="s">
        <v>404</v>
      </c>
      <c r="E127" s="181" t="s">
        <v>659</v>
      </c>
    </row>
    <row r="128" spans="2:5" ht="17.25">
      <c r="B128" s="397" t="s">
        <v>482</v>
      </c>
      <c r="C128" s="385">
        <v>202</v>
      </c>
      <c r="D128" s="182" t="s">
        <v>405</v>
      </c>
      <c r="E128" s="181" t="s">
        <v>660</v>
      </c>
    </row>
    <row r="129" spans="2:5" ht="17.25">
      <c r="B129" s="316"/>
      <c r="C129" s="385">
        <v>203</v>
      </c>
      <c r="D129" s="182" t="s">
        <v>406</v>
      </c>
      <c r="E129" s="181" t="s">
        <v>661</v>
      </c>
    </row>
    <row r="130" spans="2:5" ht="17.25">
      <c r="B130" s="314"/>
      <c r="C130" s="385">
        <v>204</v>
      </c>
      <c r="D130" s="182" t="s">
        <v>804</v>
      </c>
      <c r="E130" s="181" t="s">
        <v>805</v>
      </c>
    </row>
    <row r="131" spans="2:5" ht="17.25">
      <c r="B131" s="314"/>
      <c r="C131" s="385"/>
      <c r="D131" s="182"/>
      <c r="E131" s="181"/>
    </row>
    <row r="132" spans="2:5" ht="17.25">
      <c r="B132" s="314"/>
      <c r="C132" s="385">
        <v>206</v>
      </c>
      <c r="D132" s="182" t="s">
        <v>662</v>
      </c>
      <c r="E132" s="181" t="s">
        <v>663</v>
      </c>
    </row>
    <row r="133" spans="2:5" ht="17.25">
      <c r="B133" s="314"/>
      <c r="C133" s="385">
        <v>207</v>
      </c>
      <c r="D133" s="182" t="s">
        <v>413</v>
      </c>
      <c r="E133" s="181" t="s">
        <v>664</v>
      </c>
    </row>
    <row r="134" spans="2:5" ht="17.25">
      <c r="B134" s="314"/>
      <c r="C134" s="385">
        <v>208</v>
      </c>
      <c r="D134" s="182" t="s">
        <v>665</v>
      </c>
      <c r="E134" s="181" t="s">
        <v>666</v>
      </c>
    </row>
    <row r="135" spans="2:5" ht="17.25">
      <c r="B135" s="314"/>
      <c r="C135" s="385">
        <v>209</v>
      </c>
      <c r="D135" s="182" t="s">
        <v>386</v>
      </c>
      <c r="E135" s="181" t="s">
        <v>667</v>
      </c>
    </row>
    <row r="136" spans="2:5" ht="17.25">
      <c r="B136" s="314"/>
      <c r="C136" s="385">
        <v>210</v>
      </c>
      <c r="D136" s="182" t="s">
        <v>387</v>
      </c>
      <c r="E136" s="181" t="s">
        <v>668</v>
      </c>
    </row>
    <row r="137" spans="2:5" ht="17.25">
      <c r="B137" s="314"/>
      <c r="C137" s="385">
        <v>211</v>
      </c>
      <c r="D137" s="182" t="s">
        <v>388</v>
      </c>
      <c r="E137" s="181" t="s">
        <v>669</v>
      </c>
    </row>
    <row r="138" spans="2:5" ht="17.25">
      <c r="B138" s="314"/>
      <c r="C138" s="385">
        <v>212</v>
      </c>
      <c r="D138" s="182" t="s">
        <v>389</v>
      </c>
      <c r="E138" s="181" t="s">
        <v>670</v>
      </c>
    </row>
    <row r="139" spans="2:5" ht="17.25">
      <c r="B139" s="314"/>
      <c r="C139" s="385">
        <v>213</v>
      </c>
      <c r="D139" s="182" t="s">
        <v>390</v>
      </c>
      <c r="E139" s="181" t="s">
        <v>671</v>
      </c>
    </row>
    <row r="140" spans="2:5" ht="17.25">
      <c r="B140" s="314"/>
      <c r="C140" s="385">
        <v>214</v>
      </c>
      <c r="D140" s="182" t="s">
        <v>391</v>
      </c>
      <c r="E140" s="181" t="s">
        <v>672</v>
      </c>
    </row>
    <row r="141" spans="2:5" ht="17.25">
      <c r="B141" s="314"/>
      <c r="C141" s="385">
        <v>215</v>
      </c>
      <c r="D141" s="182" t="s">
        <v>392</v>
      </c>
      <c r="E141" s="181" t="s">
        <v>673</v>
      </c>
    </row>
    <row r="142" spans="2:5" ht="17.25">
      <c r="B142" s="314"/>
      <c r="C142" s="385">
        <v>216</v>
      </c>
      <c r="D142" s="182" t="s">
        <v>674</v>
      </c>
      <c r="E142" s="181" t="s">
        <v>675</v>
      </c>
    </row>
    <row r="143" spans="2:5" ht="17.25">
      <c r="B143" s="314"/>
      <c r="C143" s="385">
        <v>217</v>
      </c>
      <c r="D143" s="182" t="s">
        <v>676</v>
      </c>
      <c r="E143" s="181" t="s">
        <v>677</v>
      </c>
    </row>
    <row r="144" spans="2:5" ht="17.25">
      <c r="B144" s="314"/>
      <c r="C144" s="385">
        <v>218</v>
      </c>
      <c r="D144" s="182" t="s">
        <v>678</v>
      </c>
      <c r="E144" s="181" t="s">
        <v>679</v>
      </c>
    </row>
    <row r="145" spans="2:5" ht="17.25">
      <c r="B145" s="314"/>
      <c r="C145" s="385">
        <v>219</v>
      </c>
      <c r="D145" s="182" t="s">
        <v>396</v>
      </c>
      <c r="E145" s="181" t="s">
        <v>680</v>
      </c>
    </row>
    <row r="146" spans="2:5" ht="17.25">
      <c r="B146" s="314"/>
      <c r="C146" s="385">
        <v>220</v>
      </c>
      <c r="D146" s="182" t="s">
        <v>397</v>
      </c>
      <c r="E146" s="181" t="s">
        <v>681</v>
      </c>
    </row>
    <row r="147" spans="2:5" ht="17.25">
      <c r="B147" s="314"/>
      <c r="C147" s="385">
        <v>221</v>
      </c>
      <c r="D147" s="182" t="s">
        <v>398</v>
      </c>
      <c r="E147" s="181" t="s">
        <v>682</v>
      </c>
    </row>
    <row r="148" spans="2:5" ht="17.25">
      <c r="B148" s="314"/>
      <c r="C148" s="385">
        <v>222</v>
      </c>
      <c r="D148" s="182" t="s">
        <v>399</v>
      </c>
      <c r="E148" s="181" t="s">
        <v>683</v>
      </c>
    </row>
    <row r="149" spans="2:5" ht="17.25">
      <c r="B149" s="314"/>
      <c r="C149" s="385">
        <v>223</v>
      </c>
      <c r="D149" s="182" t="s">
        <v>400</v>
      </c>
      <c r="E149" s="181" t="s">
        <v>684</v>
      </c>
    </row>
    <row r="150" spans="2:5" ht="17.25">
      <c r="B150" s="314"/>
      <c r="C150" s="385">
        <v>224</v>
      </c>
      <c r="D150" s="182" t="s">
        <v>401</v>
      </c>
      <c r="E150" s="181" t="s">
        <v>685</v>
      </c>
    </row>
    <row r="151" spans="2:5" ht="17.25">
      <c r="B151" s="314"/>
      <c r="C151" s="385">
        <v>225</v>
      </c>
      <c r="D151" s="182" t="s">
        <v>402</v>
      </c>
      <c r="E151" s="181" t="s">
        <v>686</v>
      </c>
    </row>
    <row r="152" spans="2:5" ht="17.25">
      <c r="B152" s="314"/>
      <c r="C152" s="385">
        <v>226</v>
      </c>
      <c r="D152" s="182" t="s">
        <v>403</v>
      </c>
      <c r="E152" s="181" t="s">
        <v>687</v>
      </c>
    </row>
    <row r="153" spans="2:5" ht="17.25">
      <c r="B153" s="314"/>
      <c r="C153" s="385">
        <v>227</v>
      </c>
      <c r="D153" s="182" t="s">
        <v>688</v>
      </c>
      <c r="E153" s="181" t="s">
        <v>689</v>
      </c>
    </row>
    <row r="154" spans="2:5" ht="17.25">
      <c r="B154" s="314"/>
      <c r="C154" s="385">
        <v>228</v>
      </c>
      <c r="D154" s="182" t="s">
        <v>393</v>
      </c>
      <c r="E154" s="181" t="s">
        <v>690</v>
      </c>
    </row>
    <row r="155" spans="2:5" ht="17.25">
      <c r="B155" s="314"/>
      <c r="C155" s="385">
        <v>229</v>
      </c>
      <c r="D155" s="182" t="s">
        <v>395</v>
      </c>
      <c r="E155" s="181" t="s">
        <v>691</v>
      </c>
    </row>
    <row r="156" spans="2:5" ht="17.25">
      <c r="B156" s="314"/>
      <c r="C156" s="385">
        <v>230</v>
      </c>
      <c r="D156" s="182" t="s">
        <v>394</v>
      </c>
      <c r="E156" s="181" t="s">
        <v>692</v>
      </c>
    </row>
    <row r="157" spans="2:5" ht="17.25">
      <c r="B157" s="314"/>
      <c r="C157" s="385">
        <v>231</v>
      </c>
      <c r="D157" s="182" t="s">
        <v>407</v>
      </c>
      <c r="E157" s="181" t="s">
        <v>693</v>
      </c>
    </row>
    <row r="158" spans="2:5" ht="17.25">
      <c r="B158" s="314"/>
      <c r="C158" s="385">
        <v>232</v>
      </c>
      <c r="D158" s="182" t="s">
        <v>408</v>
      </c>
      <c r="E158" s="181" t="s">
        <v>694</v>
      </c>
    </row>
    <row r="159" spans="2:5" ht="17.25">
      <c r="B159" s="314"/>
      <c r="C159" s="385">
        <v>233</v>
      </c>
      <c r="D159" s="182" t="s">
        <v>409</v>
      </c>
      <c r="E159" s="181" t="s">
        <v>695</v>
      </c>
    </row>
    <row r="160" spans="2:5" ht="17.25">
      <c r="B160" s="314"/>
      <c r="C160" s="385">
        <v>234</v>
      </c>
      <c r="D160" s="182" t="s">
        <v>410</v>
      </c>
      <c r="E160" s="181" t="s">
        <v>696</v>
      </c>
    </row>
    <row r="161" spans="2:5" ht="17.25">
      <c r="B161" s="314"/>
      <c r="C161" s="385">
        <v>235</v>
      </c>
      <c r="D161" s="182" t="s">
        <v>411</v>
      </c>
      <c r="E161" s="181" t="s">
        <v>697</v>
      </c>
    </row>
    <row r="162" spans="2:5" ht="17.25">
      <c r="B162" s="314"/>
      <c r="C162" s="385">
        <v>236</v>
      </c>
      <c r="D162" s="182" t="s">
        <v>698</v>
      </c>
      <c r="E162" s="181" t="s">
        <v>699</v>
      </c>
    </row>
    <row r="163" spans="2:5" ht="17.25">
      <c r="B163" s="314"/>
      <c r="C163" s="385">
        <v>237</v>
      </c>
      <c r="D163" s="182" t="s">
        <v>700</v>
      </c>
      <c r="E163" s="181" t="s">
        <v>701</v>
      </c>
    </row>
    <row r="164" spans="2:5" ht="17.25">
      <c r="B164" s="315"/>
      <c r="C164" s="385">
        <v>238</v>
      </c>
      <c r="D164" s="182" t="s">
        <v>412</v>
      </c>
      <c r="E164" s="181" t="s">
        <v>702</v>
      </c>
    </row>
    <row r="165" spans="2:5" ht="17.25">
      <c r="B165" s="396" t="s">
        <v>238</v>
      </c>
      <c r="C165" s="385">
        <v>301</v>
      </c>
      <c r="D165" s="182" t="s">
        <v>423</v>
      </c>
      <c r="E165" s="181" t="s">
        <v>703</v>
      </c>
    </row>
    <row r="166" spans="2:5" ht="17.25">
      <c r="B166" s="397" t="s">
        <v>797</v>
      </c>
      <c r="C166" s="385">
        <v>302</v>
      </c>
      <c r="D166" s="182" t="s">
        <v>424</v>
      </c>
      <c r="E166" s="181" t="s">
        <v>704</v>
      </c>
    </row>
    <row r="167" spans="2:5" ht="17.25">
      <c r="B167" s="316"/>
      <c r="C167" s="385">
        <v>303</v>
      </c>
      <c r="D167" s="182" t="s">
        <v>425</v>
      </c>
      <c r="E167" s="181" t="s">
        <v>705</v>
      </c>
    </row>
    <row r="168" spans="2:5" ht="17.25">
      <c r="B168" s="314"/>
      <c r="C168" s="385">
        <v>304</v>
      </c>
      <c r="D168" s="182" t="s">
        <v>706</v>
      </c>
      <c r="E168" s="181" t="s">
        <v>707</v>
      </c>
    </row>
    <row r="169" spans="2:5" ht="17.25">
      <c r="B169" s="314"/>
      <c r="C169" s="385">
        <v>305</v>
      </c>
      <c r="D169" s="182" t="s">
        <v>450</v>
      </c>
      <c r="E169" s="181" t="s">
        <v>227</v>
      </c>
    </row>
    <row r="170" spans="2:5" ht="17.25">
      <c r="B170" s="314"/>
      <c r="C170" s="385">
        <v>306</v>
      </c>
      <c r="D170" s="182" t="s">
        <v>451</v>
      </c>
      <c r="E170" s="181" t="s">
        <v>228</v>
      </c>
    </row>
    <row r="171" spans="2:5" ht="17.25">
      <c r="B171" s="314"/>
      <c r="C171" s="385">
        <v>307</v>
      </c>
      <c r="D171" s="182" t="s">
        <v>452</v>
      </c>
      <c r="E171" s="181" t="s">
        <v>708</v>
      </c>
    </row>
    <row r="172" spans="2:5" ht="17.25">
      <c r="B172" s="314"/>
      <c r="C172" s="385">
        <v>308</v>
      </c>
      <c r="D172" s="182" t="s">
        <v>453</v>
      </c>
      <c r="E172" s="181" t="s">
        <v>709</v>
      </c>
    </row>
    <row r="173" spans="2:5" ht="17.25">
      <c r="B173" s="314"/>
      <c r="C173" s="385">
        <v>309</v>
      </c>
      <c r="D173" s="182" t="s">
        <v>419</v>
      </c>
      <c r="E173" s="181" t="s">
        <v>710</v>
      </c>
    </row>
    <row r="174" spans="2:5" ht="17.25">
      <c r="B174" s="314"/>
      <c r="C174" s="385">
        <v>310</v>
      </c>
      <c r="D174" s="182" t="s">
        <v>420</v>
      </c>
      <c r="E174" s="181" t="s">
        <v>229</v>
      </c>
    </row>
    <row r="175" spans="2:5" ht="17.25">
      <c r="B175" s="314"/>
      <c r="C175" s="385">
        <v>311</v>
      </c>
      <c r="D175" s="182" t="s">
        <v>421</v>
      </c>
      <c r="E175" s="181" t="s">
        <v>230</v>
      </c>
    </row>
    <row r="176" spans="2:5" ht="17.25">
      <c r="B176" s="314"/>
      <c r="C176" s="385">
        <v>312</v>
      </c>
      <c r="D176" s="182" t="s">
        <v>422</v>
      </c>
      <c r="E176" s="181" t="s">
        <v>231</v>
      </c>
    </row>
    <row r="177" spans="2:5" ht="17.25">
      <c r="B177" s="314"/>
      <c r="C177" s="385">
        <v>313</v>
      </c>
      <c r="D177" s="182" t="s">
        <v>431</v>
      </c>
      <c r="E177" s="181" t="s">
        <v>232</v>
      </c>
    </row>
    <row r="178" spans="2:5" ht="17.25">
      <c r="B178" s="314"/>
      <c r="C178" s="385">
        <v>314</v>
      </c>
      <c r="D178" s="182" t="s">
        <v>434</v>
      </c>
      <c r="E178" s="181" t="s">
        <v>711</v>
      </c>
    </row>
    <row r="179" spans="2:5" ht="17.25">
      <c r="B179" s="314"/>
      <c r="C179" s="385">
        <v>315</v>
      </c>
      <c r="D179" s="182" t="s">
        <v>438</v>
      </c>
      <c r="E179" s="181" t="s">
        <v>712</v>
      </c>
    </row>
    <row r="180" spans="2:5" ht="17.25">
      <c r="B180" s="314"/>
      <c r="C180" s="385">
        <v>316</v>
      </c>
      <c r="D180" s="182" t="s">
        <v>441</v>
      </c>
      <c r="E180" s="181" t="s">
        <v>713</v>
      </c>
    </row>
    <row r="181" spans="2:5" ht="17.25">
      <c r="B181" s="314"/>
      <c r="C181" s="385">
        <v>317</v>
      </c>
      <c r="D181" s="182" t="s">
        <v>414</v>
      </c>
      <c r="E181" s="181" t="s">
        <v>714</v>
      </c>
    </row>
    <row r="182" spans="2:5" ht="17.25">
      <c r="B182" s="314"/>
      <c r="C182" s="385">
        <v>318</v>
      </c>
      <c r="D182" s="182" t="s">
        <v>415</v>
      </c>
      <c r="E182" s="181" t="s">
        <v>715</v>
      </c>
    </row>
    <row r="183" spans="2:5" ht="17.25">
      <c r="B183" s="314"/>
      <c r="C183" s="385">
        <v>319</v>
      </c>
      <c r="D183" s="182" t="s">
        <v>416</v>
      </c>
      <c r="E183" s="181" t="s">
        <v>716</v>
      </c>
    </row>
    <row r="184" spans="2:5" ht="17.25">
      <c r="B184" s="314"/>
      <c r="C184" s="385">
        <v>320</v>
      </c>
      <c r="D184" s="182" t="s">
        <v>417</v>
      </c>
      <c r="E184" s="181" t="s">
        <v>717</v>
      </c>
    </row>
    <row r="185" spans="2:5" ht="17.25">
      <c r="B185" s="314"/>
      <c r="C185" s="385">
        <v>321</v>
      </c>
      <c r="D185" s="182" t="s">
        <v>718</v>
      </c>
      <c r="E185" s="181" t="s">
        <v>719</v>
      </c>
    </row>
    <row r="186" spans="2:5" ht="17.25">
      <c r="B186" s="314"/>
      <c r="C186" s="385">
        <v>322</v>
      </c>
      <c r="D186" s="182" t="s">
        <v>418</v>
      </c>
      <c r="E186" s="181" t="s">
        <v>720</v>
      </c>
    </row>
    <row r="187" spans="2:5" ht="17.25">
      <c r="B187" s="314"/>
      <c r="C187" s="385">
        <v>323</v>
      </c>
      <c r="D187" s="182" t="s">
        <v>437</v>
      </c>
      <c r="E187" s="181" t="s">
        <v>721</v>
      </c>
    </row>
    <row r="188" spans="2:5" ht="17.25">
      <c r="B188" s="314"/>
      <c r="C188" s="385">
        <v>324</v>
      </c>
      <c r="D188" s="182" t="s">
        <v>440</v>
      </c>
      <c r="E188" s="181" t="s">
        <v>722</v>
      </c>
    </row>
    <row r="189" spans="2:5" ht="17.25">
      <c r="B189" s="314"/>
      <c r="C189" s="385">
        <v>325</v>
      </c>
      <c r="D189" s="182" t="s">
        <v>427</v>
      </c>
      <c r="E189" s="181" t="s">
        <v>723</v>
      </c>
    </row>
    <row r="190" spans="2:5" ht="17.25">
      <c r="B190" s="314"/>
      <c r="C190" s="385">
        <v>326</v>
      </c>
      <c r="D190" s="182" t="s">
        <v>428</v>
      </c>
      <c r="E190" s="181" t="s">
        <v>724</v>
      </c>
    </row>
    <row r="191" spans="2:5" ht="17.25">
      <c r="B191" s="314"/>
      <c r="C191" s="385">
        <v>327</v>
      </c>
      <c r="D191" s="182" t="s">
        <v>429</v>
      </c>
      <c r="E191" s="181" t="s">
        <v>725</v>
      </c>
    </row>
    <row r="192" spans="2:5" ht="17.25">
      <c r="B192" s="314"/>
      <c r="C192" s="385">
        <v>328</v>
      </c>
      <c r="D192" s="182" t="s">
        <v>454</v>
      </c>
      <c r="E192" s="181" t="s">
        <v>726</v>
      </c>
    </row>
    <row r="193" spans="2:5" ht="17.25">
      <c r="B193" s="314"/>
      <c r="C193" s="385">
        <v>329</v>
      </c>
      <c r="D193" s="182" t="s">
        <v>455</v>
      </c>
      <c r="E193" s="181" t="s">
        <v>727</v>
      </c>
    </row>
    <row r="194" spans="2:5" ht="17.25">
      <c r="B194" s="314"/>
      <c r="C194" s="385">
        <v>330</v>
      </c>
      <c r="D194" s="182" t="s">
        <v>456</v>
      </c>
      <c r="E194" s="181" t="s">
        <v>728</v>
      </c>
    </row>
    <row r="195" spans="2:5" ht="17.25">
      <c r="B195" s="314"/>
      <c r="C195" s="385">
        <v>331</v>
      </c>
      <c r="D195" s="182" t="s">
        <v>442</v>
      </c>
      <c r="E195" s="181" t="s">
        <v>729</v>
      </c>
    </row>
    <row r="196" spans="2:5" ht="17.25">
      <c r="B196" s="314"/>
      <c r="C196" s="385">
        <v>332</v>
      </c>
      <c r="D196" s="182" t="s">
        <v>443</v>
      </c>
      <c r="E196" s="181" t="s">
        <v>730</v>
      </c>
    </row>
    <row r="197" spans="2:5" ht="17.25">
      <c r="B197" s="314"/>
      <c r="C197" s="385">
        <v>333</v>
      </c>
      <c r="D197" s="182" t="s">
        <v>444</v>
      </c>
      <c r="E197" s="181" t="s">
        <v>731</v>
      </c>
    </row>
    <row r="198" spans="2:5" ht="17.25">
      <c r="B198" s="314"/>
      <c r="C198" s="385">
        <v>334</v>
      </c>
      <c r="D198" s="182" t="s">
        <v>445</v>
      </c>
      <c r="E198" s="181" t="s">
        <v>732</v>
      </c>
    </row>
    <row r="199" spans="2:5" ht="17.25">
      <c r="B199" s="314"/>
      <c r="C199" s="385">
        <v>335</v>
      </c>
      <c r="D199" s="182" t="s">
        <v>446</v>
      </c>
      <c r="E199" s="181" t="s">
        <v>733</v>
      </c>
    </row>
    <row r="200" spans="2:5" ht="17.25">
      <c r="B200" s="314"/>
      <c r="C200" s="385">
        <v>336</v>
      </c>
      <c r="D200" s="182" t="s">
        <v>734</v>
      </c>
      <c r="E200" s="181" t="s">
        <v>735</v>
      </c>
    </row>
    <row r="201" spans="2:5" ht="17.25">
      <c r="B201" s="314"/>
      <c r="C201" s="385">
        <v>337</v>
      </c>
      <c r="D201" s="182" t="s">
        <v>736</v>
      </c>
      <c r="E201" s="181" t="s">
        <v>737</v>
      </c>
    </row>
    <row r="202" spans="2:5" ht="17.25">
      <c r="B202" s="314"/>
      <c r="C202" s="385">
        <v>338</v>
      </c>
      <c r="D202" s="182" t="s">
        <v>447</v>
      </c>
      <c r="E202" s="181" t="s">
        <v>738</v>
      </c>
    </row>
    <row r="203" spans="2:5" ht="17.25">
      <c r="B203" s="314"/>
      <c r="C203" s="385">
        <v>339</v>
      </c>
      <c r="D203" s="182" t="s">
        <v>448</v>
      </c>
      <c r="E203" s="181" t="s">
        <v>739</v>
      </c>
    </row>
    <row r="204" spans="2:5" ht="17.25">
      <c r="B204" s="314"/>
      <c r="C204" s="385">
        <v>340</v>
      </c>
      <c r="D204" s="182" t="s">
        <v>449</v>
      </c>
      <c r="E204" s="181" t="s">
        <v>740</v>
      </c>
    </row>
    <row r="205" spans="2:5" ht="17.25">
      <c r="B205" s="314"/>
      <c r="C205" s="385">
        <v>341</v>
      </c>
      <c r="D205" s="182" t="s">
        <v>459</v>
      </c>
      <c r="E205" s="181" t="s">
        <v>741</v>
      </c>
    </row>
    <row r="206" spans="2:5" ht="17.25">
      <c r="B206" s="314"/>
      <c r="C206" s="385">
        <v>342</v>
      </c>
      <c r="D206" s="182" t="s">
        <v>461</v>
      </c>
      <c r="E206" s="181" t="s">
        <v>742</v>
      </c>
    </row>
    <row r="207" spans="2:5" ht="17.25">
      <c r="B207" s="314"/>
      <c r="C207" s="385">
        <v>343</v>
      </c>
      <c r="D207" s="182" t="s">
        <v>426</v>
      </c>
      <c r="E207" s="181" t="s">
        <v>743</v>
      </c>
    </row>
    <row r="208" spans="2:5" ht="17.25">
      <c r="B208" s="314"/>
      <c r="C208" s="385">
        <v>344</v>
      </c>
      <c r="D208" s="182" t="s">
        <v>430</v>
      </c>
      <c r="E208" s="181" t="s">
        <v>744</v>
      </c>
    </row>
    <row r="209" spans="2:5" ht="17.25">
      <c r="B209" s="314"/>
      <c r="C209" s="385">
        <v>345</v>
      </c>
      <c r="D209" s="182" t="s">
        <v>432</v>
      </c>
      <c r="E209" s="181" t="s">
        <v>745</v>
      </c>
    </row>
    <row r="210" spans="2:5" ht="17.25">
      <c r="B210" s="314"/>
      <c r="C210" s="385">
        <v>346</v>
      </c>
      <c r="D210" s="182" t="s">
        <v>433</v>
      </c>
      <c r="E210" s="181" t="s">
        <v>746</v>
      </c>
    </row>
    <row r="211" spans="2:5" ht="17.25">
      <c r="B211" s="314"/>
      <c r="C211" s="385">
        <v>347</v>
      </c>
      <c r="D211" s="182" t="s">
        <v>435</v>
      </c>
      <c r="E211" s="181" t="s">
        <v>747</v>
      </c>
    </row>
    <row r="212" spans="2:5" ht="17.25">
      <c r="B212" s="314"/>
      <c r="C212" s="385">
        <v>348</v>
      </c>
      <c r="D212" s="182" t="s">
        <v>436</v>
      </c>
      <c r="E212" s="181" t="s">
        <v>748</v>
      </c>
    </row>
    <row r="213" spans="2:5" ht="17.25">
      <c r="B213" s="314"/>
      <c r="C213" s="385">
        <v>349</v>
      </c>
      <c r="D213" s="182" t="s">
        <v>439</v>
      </c>
      <c r="E213" s="181" t="s">
        <v>749</v>
      </c>
    </row>
    <row r="214" spans="2:5" ht="17.25">
      <c r="B214" s="314"/>
      <c r="C214" s="385">
        <v>350</v>
      </c>
      <c r="D214" s="182" t="s">
        <v>750</v>
      </c>
      <c r="E214" s="181" t="s">
        <v>751</v>
      </c>
    </row>
    <row r="215" spans="2:5" ht="17.25">
      <c r="B215" s="314"/>
      <c r="C215" s="385">
        <v>351</v>
      </c>
      <c r="D215" s="182" t="s">
        <v>457</v>
      </c>
      <c r="E215" s="181" t="s">
        <v>752</v>
      </c>
    </row>
    <row r="216" spans="2:5" ht="17.25">
      <c r="B216" s="314"/>
      <c r="C216" s="385">
        <v>352</v>
      </c>
      <c r="D216" s="182" t="s">
        <v>458</v>
      </c>
      <c r="E216" s="181" t="s">
        <v>233</v>
      </c>
    </row>
    <row r="217" spans="2:5" ht="17.25">
      <c r="B217" s="314"/>
      <c r="C217" s="385">
        <v>353</v>
      </c>
      <c r="D217" s="182" t="s">
        <v>460</v>
      </c>
      <c r="E217" s="181" t="s">
        <v>753</v>
      </c>
    </row>
    <row r="218" spans="2:5" ht="17.25">
      <c r="B218" s="314"/>
      <c r="C218" s="385">
        <v>354</v>
      </c>
      <c r="D218" s="182" t="s">
        <v>462</v>
      </c>
      <c r="E218" s="181" t="s">
        <v>754</v>
      </c>
    </row>
    <row r="219" spans="2:5" ht="17.25">
      <c r="B219" s="314"/>
      <c r="C219" s="385">
        <v>355</v>
      </c>
      <c r="D219" s="182" t="s">
        <v>755</v>
      </c>
      <c r="E219" s="181" t="s">
        <v>756</v>
      </c>
    </row>
    <row r="220" spans="2:5" ht="17.25">
      <c r="B220" s="314"/>
      <c r="C220" s="385">
        <v>356</v>
      </c>
      <c r="D220" s="182" t="s">
        <v>757</v>
      </c>
      <c r="E220" s="181" t="s">
        <v>758</v>
      </c>
    </row>
    <row r="221" spans="2:5" ht="17.25">
      <c r="B221" s="314"/>
      <c r="C221" s="385">
        <v>357</v>
      </c>
      <c r="D221" s="182" t="s">
        <v>759</v>
      </c>
      <c r="E221" s="181" t="s">
        <v>760</v>
      </c>
    </row>
    <row r="222" spans="2:5" ht="17.25">
      <c r="B222" s="314"/>
      <c r="C222" s="385">
        <v>358</v>
      </c>
      <c r="D222" s="182" t="s">
        <v>761</v>
      </c>
      <c r="E222" s="181" t="s">
        <v>762</v>
      </c>
    </row>
    <row r="223" spans="2:5" ht="17.25">
      <c r="B223" s="314"/>
      <c r="C223" s="385">
        <v>359</v>
      </c>
      <c r="D223" s="182" t="s">
        <v>763</v>
      </c>
      <c r="E223" s="181" t="s">
        <v>764</v>
      </c>
    </row>
    <row r="224" spans="2:5" ht="17.25">
      <c r="B224" s="314"/>
      <c r="C224" s="385">
        <v>360</v>
      </c>
      <c r="D224" s="182" t="s">
        <v>463</v>
      </c>
      <c r="E224" s="181" t="s">
        <v>765</v>
      </c>
    </row>
    <row r="225" spans="2:5" ht="17.25">
      <c r="B225" s="314"/>
      <c r="C225" s="385">
        <v>361</v>
      </c>
      <c r="D225" s="182" t="s">
        <v>464</v>
      </c>
      <c r="E225" s="181" t="s">
        <v>766</v>
      </c>
    </row>
    <row r="226" spans="2:5" ht="17.25">
      <c r="B226" s="314"/>
      <c r="C226" s="385">
        <v>362</v>
      </c>
      <c r="D226" s="182" t="s">
        <v>465</v>
      </c>
      <c r="E226" s="181" t="s">
        <v>767</v>
      </c>
    </row>
    <row r="227" spans="2:5" ht="17.25">
      <c r="B227" s="314"/>
      <c r="C227" s="385">
        <v>363</v>
      </c>
      <c r="D227" s="182" t="s">
        <v>466</v>
      </c>
      <c r="E227" s="181" t="s">
        <v>768</v>
      </c>
    </row>
    <row r="228" spans="2:5" ht="17.25">
      <c r="B228" s="314"/>
      <c r="C228" s="385">
        <v>364</v>
      </c>
      <c r="D228" s="182" t="s">
        <v>467</v>
      </c>
      <c r="E228" s="181" t="s">
        <v>769</v>
      </c>
    </row>
    <row r="229" spans="2:5" ht="17.25">
      <c r="B229" s="314"/>
      <c r="C229" s="385">
        <v>365</v>
      </c>
      <c r="D229" s="182" t="s">
        <v>770</v>
      </c>
      <c r="E229" s="181" t="s">
        <v>771</v>
      </c>
    </row>
    <row r="230" spans="2:5" ht="17.25">
      <c r="B230" s="314"/>
      <c r="C230" s="385">
        <v>366</v>
      </c>
      <c r="D230" s="182" t="s">
        <v>772</v>
      </c>
      <c r="E230" s="181" t="s">
        <v>234</v>
      </c>
    </row>
    <row r="231" spans="2:5" ht="17.25">
      <c r="B231" s="314"/>
      <c r="C231" s="385">
        <v>367</v>
      </c>
      <c r="D231" s="182" t="s">
        <v>773</v>
      </c>
      <c r="E231" s="181" t="s">
        <v>774</v>
      </c>
    </row>
    <row r="232" spans="2:5" ht="17.25">
      <c r="B232" s="314"/>
      <c r="C232" s="385">
        <v>368</v>
      </c>
      <c r="D232" s="182" t="s">
        <v>468</v>
      </c>
      <c r="E232" s="181" t="s">
        <v>775</v>
      </c>
    </row>
    <row r="233" spans="2:5" ht="17.25">
      <c r="B233" s="314"/>
      <c r="C233" s="385">
        <v>369</v>
      </c>
      <c r="D233" s="182" t="s">
        <v>776</v>
      </c>
      <c r="E233" s="181" t="s">
        <v>777</v>
      </c>
    </row>
    <row r="234" spans="2:5" ht="17.25">
      <c r="B234" s="314"/>
      <c r="C234" s="385">
        <v>370</v>
      </c>
      <c r="D234" s="182" t="s">
        <v>470</v>
      </c>
      <c r="E234" s="181" t="s">
        <v>778</v>
      </c>
    </row>
    <row r="235" spans="2:5" ht="17.25">
      <c r="B235" s="314"/>
      <c r="C235" s="385">
        <v>371</v>
      </c>
      <c r="D235" s="182" t="s">
        <v>469</v>
      </c>
      <c r="E235" s="181" t="s">
        <v>779</v>
      </c>
    </row>
    <row r="236" spans="2:5" ht="17.25">
      <c r="B236" s="314"/>
      <c r="C236" s="385">
        <v>372</v>
      </c>
      <c r="D236" s="182" t="s">
        <v>471</v>
      </c>
      <c r="E236" s="181" t="s">
        <v>780</v>
      </c>
    </row>
    <row r="237" spans="2:5" ht="17.25">
      <c r="B237" s="314"/>
      <c r="C237" s="385">
        <v>373</v>
      </c>
      <c r="D237" s="182" t="s">
        <v>472</v>
      </c>
      <c r="E237" s="181" t="s">
        <v>781</v>
      </c>
    </row>
    <row r="238" spans="2:5" ht="17.25">
      <c r="B238" s="314"/>
      <c r="C238" s="385">
        <v>374</v>
      </c>
      <c r="D238" s="182" t="s">
        <v>473</v>
      </c>
      <c r="E238" s="181" t="s">
        <v>782</v>
      </c>
    </row>
    <row r="239" spans="2:5" ht="17.25">
      <c r="B239" s="314"/>
      <c r="C239" s="385">
        <v>375</v>
      </c>
      <c r="D239" s="182" t="s">
        <v>474</v>
      </c>
      <c r="E239" s="181" t="s">
        <v>783</v>
      </c>
    </row>
    <row r="240" spans="2:5" ht="17.25">
      <c r="B240" s="314"/>
      <c r="C240" s="385">
        <v>376</v>
      </c>
      <c r="D240" s="182" t="s">
        <v>475</v>
      </c>
      <c r="E240" s="181" t="s">
        <v>784</v>
      </c>
    </row>
    <row r="241" spans="2:5" ht="17.25">
      <c r="B241" s="314"/>
      <c r="C241" s="385">
        <v>377</v>
      </c>
      <c r="D241" s="182" t="s">
        <v>476</v>
      </c>
      <c r="E241" s="181" t="s">
        <v>785</v>
      </c>
    </row>
    <row r="242" spans="2:5" ht="17.25">
      <c r="B242" s="314"/>
      <c r="C242" s="385">
        <v>378</v>
      </c>
      <c r="D242" s="182" t="s">
        <v>477</v>
      </c>
      <c r="E242" s="181" t="s">
        <v>786</v>
      </c>
    </row>
    <row r="243" spans="2:5" ht="17.25">
      <c r="B243" s="314"/>
      <c r="C243" s="385">
        <v>379</v>
      </c>
      <c r="D243" s="182" t="s">
        <v>478</v>
      </c>
      <c r="E243" s="181" t="s">
        <v>787</v>
      </c>
    </row>
    <row r="244" spans="2:5" ht="17.25">
      <c r="B244" s="314"/>
      <c r="C244" s="385">
        <v>380</v>
      </c>
      <c r="D244" s="182" t="s">
        <v>788</v>
      </c>
      <c r="E244" s="181" t="s">
        <v>789</v>
      </c>
    </row>
    <row r="245" spans="2:5" ht="17.25">
      <c r="B245" s="314"/>
      <c r="C245" s="385">
        <v>381</v>
      </c>
      <c r="D245" s="182" t="s">
        <v>479</v>
      </c>
      <c r="E245" s="181" t="s">
        <v>790</v>
      </c>
    </row>
    <row r="246" spans="2:5" ht="17.25">
      <c r="B246" s="314"/>
      <c r="C246" s="385">
        <v>382</v>
      </c>
      <c r="D246" s="182" t="s">
        <v>791</v>
      </c>
      <c r="E246" s="181" t="s">
        <v>792</v>
      </c>
    </row>
    <row r="247" spans="2:5" ht="17.25">
      <c r="B247" s="314"/>
      <c r="C247" s="385">
        <v>383</v>
      </c>
      <c r="D247" s="182" t="s">
        <v>793</v>
      </c>
      <c r="E247" s="181" t="s">
        <v>794</v>
      </c>
    </row>
    <row r="248" spans="2:5" ht="17.25">
      <c r="B248" s="314"/>
      <c r="C248" s="385">
        <v>384</v>
      </c>
      <c r="D248" s="182" t="s">
        <v>795</v>
      </c>
      <c r="E248" s="181" t="s">
        <v>796</v>
      </c>
    </row>
    <row r="249" spans="2:5" ht="17.25">
      <c r="B249" s="314"/>
      <c r="C249" s="385"/>
      <c r="D249" s="182"/>
      <c r="E249" s="181"/>
    </row>
    <row r="250" spans="2:5" ht="17.25">
      <c r="B250" s="314"/>
      <c r="C250" s="385"/>
      <c r="D250" s="182"/>
      <c r="E250" s="181"/>
    </row>
    <row r="251" spans="2:5" ht="17.25">
      <c r="B251" s="315"/>
      <c r="C251" s="385"/>
      <c r="D251" s="182"/>
      <c r="E251" s="181"/>
    </row>
  </sheetData>
  <sheetProtection password="DC59" sheet="1"/>
  <printOptions/>
  <pageMargins left="0.42" right="0.17" top="0.41" bottom="0.37" header="0.31496062992125984" footer="0.31496062992125984"/>
  <pageSetup orientation="landscape" paperSize="9" scale="75"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C2:E16"/>
  <sheetViews>
    <sheetView showGridLines="0" zoomScalePageLayoutView="0" workbookViewId="0" topLeftCell="A13">
      <selection activeCell="D4" sqref="D4"/>
    </sheetView>
  </sheetViews>
  <sheetFormatPr defaultColWidth="0" defaultRowHeight="13.5" zeroHeight="1"/>
  <cols>
    <col min="1" max="1" width="1.625" style="0" customWidth="1"/>
    <col min="2" max="2" width="2.875" style="0" customWidth="1"/>
    <col min="3" max="3" width="28.25390625" style="0" customWidth="1"/>
    <col min="4" max="4" width="46.625" style="0" customWidth="1"/>
    <col min="5" max="5" width="45.25390625" style="0" customWidth="1"/>
    <col min="6" max="6" width="6.00390625" style="0" customWidth="1"/>
    <col min="7" max="16384" width="0" style="0" hidden="1" customWidth="1"/>
  </cols>
  <sheetData>
    <row r="1" ht="13.5"/>
    <row r="2" spans="3:4" ht="21">
      <c r="C2" s="120" t="s">
        <v>59</v>
      </c>
      <c r="D2" t="s">
        <v>180</v>
      </c>
    </row>
    <row r="3" spans="3:5" ht="13.5">
      <c r="C3" s="117" t="s">
        <v>55</v>
      </c>
      <c r="D3" s="68" t="s">
        <v>54</v>
      </c>
      <c r="E3" s="118" t="s">
        <v>56</v>
      </c>
    </row>
    <row r="4" spans="3:5" ht="30.75" customHeight="1">
      <c r="C4" s="115" t="s">
        <v>53</v>
      </c>
      <c r="D4" s="432"/>
      <c r="E4" s="325" t="s">
        <v>175</v>
      </c>
    </row>
    <row r="5" spans="3:5" ht="31.5" customHeight="1">
      <c r="C5" s="115" t="s">
        <v>122</v>
      </c>
      <c r="D5" s="432"/>
      <c r="E5" s="325" t="s">
        <v>123</v>
      </c>
    </row>
    <row r="6" spans="3:5" ht="25.5" customHeight="1">
      <c r="C6" s="115" t="s">
        <v>124</v>
      </c>
      <c r="D6" s="114"/>
      <c r="E6" s="119" t="s">
        <v>139</v>
      </c>
    </row>
    <row r="7" spans="3:5" ht="25.5" customHeight="1">
      <c r="C7" s="115" t="s">
        <v>171</v>
      </c>
      <c r="D7" s="114"/>
      <c r="E7" s="119" t="s">
        <v>323</v>
      </c>
    </row>
    <row r="8" spans="3:5" ht="25.5" customHeight="1">
      <c r="C8" s="116" t="s">
        <v>125</v>
      </c>
      <c r="D8" s="113"/>
      <c r="E8" s="119" t="s">
        <v>57</v>
      </c>
    </row>
    <row r="9" spans="3:5" ht="25.5" customHeight="1">
      <c r="C9" s="116" t="s">
        <v>173</v>
      </c>
      <c r="D9" s="113"/>
      <c r="E9" s="119" t="s">
        <v>57</v>
      </c>
    </row>
    <row r="10" spans="3:5" ht="25.5" customHeight="1">
      <c r="C10" s="116" t="s">
        <v>126</v>
      </c>
      <c r="D10" s="113"/>
      <c r="E10" s="119" t="s">
        <v>57</v>
      </c>
    </row>
    <row r="11" spans="3:5" ht="25.5" customHeight="1">
      <c r="C11" s="116" t="s">
        <v>127</v>
      </c>
      <c r="D11" s="113"/>
      <c r="E11" s="119" t="s">
        <v>58</v>
      </c>
    </row>
    <row r="12" spans="3:5" ht="25.5" customHeight="1">
      <c r="C12" s="116" t="s">
        <v>128</v>
      </c>
      <c r="D12" s="113"/>
      <c r="E12" s="119" t="s">
        <v>324</v>
      </c>
    </row>
    <row r="13" spans="3:5" ht="25.5" customHeight="1">
      <c r="C13" s="116" t="s">
        <v>129</v>
      </c>
      <c r="D13" s="174"/>
      <c r="E13" s="119" t="s">
        <v>325</v>
      </c>
    </row>
    <row r="14" spans="3:5" ht="25.5" customHeight="1">
      <c r="C14" s="116" t="s">
        <v>130</v>
      </c>
      <c r="D14" s="174"/>
      <c r="E14" s="119" t="s">
        <v>325</v>
      </c>
    </row>
    <row r="15" spans="3:5" ht="38.25" customHeight="1">
      <c r="C15" s="116" t="s">
        <v>131</v>
      </c>
      <c r="D15" s="191"/>
      <c r="E15" s="206" t="s">
        <v>140</v>
      </c>
    </row>
    <row r="16" spans="3:5" ht="24.75" customHeight="1">
      <c r="C16" s="116" t="s">
        <v>179</v>
      </c>
      <c r="D16" s="174"/>
      <c r="E16" s="119" t="s">
        <v>141</v>
      </c>
    </row>
  </sheetData>
  <sheetProtection sheet="1"/>
  <dataValidations count="5">
    <dataValidation allowBlank="1" showInputMessage="1" showErrorMessage="1" imeMode="on" sqref="D12 D6 D8:D10"/>
    <dataValidation allowBlank="1" showInputMessage="1" showErrorMessage="1" imeMode="off" sqref="D11 D13:D16"/>
    <dataValidation type="list" allowBlank="1" showInputMessage="1" showErrorMessage="1" imeMode="on" sqref="D4">
      <formula1>"上越,中越,下越,新潟"</formula1>
    </dataValidation>
    <dataValidation type="whole" allowBlank="1" showInputMessage="1" showErrorMessage="1" imeMode="off" sqref="D5">
      <formula1>1</formula1>
      <formula2>500</formula2>
    </dataValidation>
    <dataValidation allowBlank="1" showInputMessage="1" showErrorMessage="1" imeMode="hiragana" sqref="D7"/>
  </dataValidations>
  <printOptions/>
  <pageMargins left="0.7" right="0.7" top="0.75" bottom="0.75" header="0.3" footer="0.3"/>
  <pageSetup fitToHeight="1" fitToWidth="1"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indexed="10"/>
  </sheetPr>
  <dimension ref="A1:BD122"/>
  <sheetViews>
    <sheetView showGridLines="0" showRowColHeaders="0" showZeros="0" zoomScalePageLayoutView="0" workbookViewId="0" topLeftCell="A66">
      <selection activeCell="G10" sqref="G10"/>
    </sheetView>
  </sheetViews>
  <sheetFormatPr defaultColWidth="9.00390625" defaultRowHeight="13.5"/>
  <cols>
    <col min="1" max="1" width="5.125" style="11" customWidth="1"/>
    <col min="2" max="2" width="4.875" style="11" customWidth="1"/>
    <col min="3" max="3" width="6.50390625" style="11" customWidth="1"/>
    <col min="4" max="4" width="13.25390625" style="11" customWidth="1"/>
    <col min="5" max="5" width="4.25390625" style="31" customWidth="1"/>
    <col min="6" max="6" width="15.875" style="43" customWidth="1"/>
    <col min="7" max="7" width="6.625" style="12" customWidth="1"/>
    <col min="8" max="8" width="14.375" style="12" customWidth="1"/>
    <col min="9" max="9" width="16.875" style="12" customWidth="1"/>
    <col min="10" max="10" width="16.00390625" style="12" customWidth="1"/>
    <col min="11" max="11" width="18.375" style="12" customWidth="1"/>
    <col min="12" max="13" width="16.00390625" style="12" customWidth="1"/>
    <col min="14" max="14" width="6.625" style="12" customWidth="1"/>
    <col min="15" max="15" width="14.375" style="12" customWidth="1"/>
    <col min="16" max="16" width="16.875" style="12" customWidth="1"/>
    <col min="17" max="20" width="16.00390625" style="12" customWidth="1"/>
    <col min="21" max="21" width="7.625" style="12" customWidth="1"/>
    <col min="22" max="22" width="14.375" style="12" customWidth="1"/>
    <col min="23" max="23" width="15.25390625" style="12" customWidth="1"/>
    <col min="24" max="24" width="14.50390625" style="12" customWidth="1"/>
    <col min="25" max="25" width="16.375" style="12" customWidth="1"/>
    <col min="26" max="27" width="12.50390625" style="12" customWidth="1"/>
    <col min="28" max="28" width="1.625" style="11" customWidth="1"/>
    <col min="29" max="29" width="6.75390625" style="11" customWidth="1"/>
    <col min="30" max="30" width="12.50390625" style="11" customWidth="1"/>
    <col min="31" max="32" width="8.875" style="11" customWidth="1"/>
    <col min="33" max="33" width="6.25390625" style="21" customWidth="1"/>
    <col min="34" max="34" width="3.125" style="21" customWidth="1"/>
    <col min="35" max="35" width="15.00390625" style="11" hidden="1" customWidth="1"/>
    <col min="36" max="36" width="7.50390625" style="11" hidden="1" customWidth="1"/>
    <col min="37" max="37" width="16.00390625" style="11" hidden="1" customWidth="1"/>
    <col min="38" max="38" width="6.375" style="11" hidden="1" customWidth="1"/>
    <col min="39" max="39" width="13.125" style="11" hidden="1" customWidth="1"/>
    <col min="40" max="40" width="24.50390625" style="11" hidden="1" customWidth="1"/>
    <col min="41" max="41" width="3.875" style="11" hidden="1" customWidth="1"/>
    <col min="42" max="42" width="10.75390625" style="11" hidden="1" customWidth="1"/>
    <col min="43" max="43" width="9.00390625" style="23" hidden="1" customWidth="1"/>
    <col min="44" max="44" width="15.00390625" style="11" hidden="1" customWidth="1"/>
    <col min="45" max="45" width="7.50390625" style="11" hidden="1" customWidth="1"/>
    <col min="46" max="46" width="9.00390625" style="11" hidden="1" customWidth="1"/>
    <col min="47" max="47" width="6.375" style="11" hidden="1" customWidth="1"/>
    <col min="48" max="49" width="13.125" style="11" hidden="1" customWidth="1"/>
    <col min="50" max="50" width="3.875" style="11" hidden="1" customWidth="1"/>
    <col min="51" max="51" width="10.75390625" style="11" hidden="1" customWidth="1"/>
    <col min="52" max="16384" width="9.00390625" style="11" customWidth="1"/>
  </cols>
  <sheetData>
    <row r="1" spans="3:23" ht="18.75" customHeight="1">
      <c r="C1" s="284" t="s">
        <v>184</v>
      </c>
      <c r="D1" s="47" t="s">
        <v>212</v>
      </c>
      <c r="E1" s="280"/>
      <c r="F1" s="280"/>
      <c r="G1" s="280"/>
      <c r="H1" s="280"/>
      <c r="I1" s="110"/>
      <c r="J1" s="110"/>
      <c r="K1" s="110"/>
      <c r="L1" s="110"/>
      <c r="M1" s="110"/>
      <c r="N1" s="110"/>
      <c r="O1" s="110"/>
      <c r="P1" s="110"/>
      <c r="Q1" s="110"/>
      <c r="R1" s="110"/>
      <c r="S1" s="110"/>
      <c r="T1" s="110"/>
      <c r="U1" s="110"/>
      <c r="V1" s="110" t="s">
        <v>326</v>
      </c>
      <c r="W1" s="392">
        <f>COUNTIF(AI5:AY124,"=#REF!")</f>
        <v>0</v>
      </c>
    </row>
    <row r="2" spans="2:44" ht="19.5" customHeight="1">
      <c r="B2" s="27"/>
      <c r="C2" s="285" t="s">
        <v>185</v>
      </c>
      <c r="D2" s="282" t="s">
        <v>168</v>
      </c>
      <c r="E2" s="281"/>
      <c r="F2" s="283"/>
      <c r="G2" s="283"/>
      <c r="H2" s="283"/>
      <c r="I2" s="286" t="s">
        <v>186</v>
      </c>
      <c r="J2" s="313" t="s">
        <v>213</v>
      </c>
      <c r="K2" s="111"/>
      <c r="L2" s="111"/>
      <c r="M2" s="111"/>
      <c r="N2" s="111"/>
      <c r="O2" s="111"/>
      <c r="P2" s="111"/>
      <c r="Q2" s="111"/>
      <c r="R2" s="111"/>
      <c r="S2" s="111"/>
      <c r="T2" s="111"/>
      <c r="U2" s="209" t="s">
        <v>148</v>
      </c>
      <c r="V2" s="112"/>
      <c r="X2" s="28"/>
      <c r="Y2" s="28"/>
      <c r="Z2" s="28"/>
      <c r="AA2" s="28"/>
      <c r="AC2" s="42"/>
      <c r="AI2" s="18" t="s">
        <v>14</v>
      </c>
      <c r="AR2" s="18" t="s">
        <v>15</v>
      </c>
    </row>
    <row r="3" spans="2:44" s="47" customFormat="1" ht="26.25" customHeight="1" thickBot="1">
      <c r="B3" s="58" t="s">
        <v>135</v>
      </c>
      <c r="C3" s="58"/>
      <c r="D3" s="85"/>
      <c r="E3" s="60" t="s">
        <v>31</v>
      </c>
      <c r="F3" s="48"/>
      <c r="G3" s="63"/>
      <c r="H3" s="85"/>
      <c r="I3" s="49"/>
      <c r="J3" s="49">
        <f>COUNTA(G5:G44,N5:N44,U5:U44)+COUNTA(G47:G86,N47:N86,U47:U86)</f>
        <v>0</v>
      </c>
      <c r="K3" s="49"/>
      <c r="L3" s="49"/>
      <c r="M3" s="49"/>
      <c r="N3" s="63"/>
      <c r="O3" s="85"/>
      <c r="P3" s="49"/>
      <c r="Q3" s="49"/>
      <c r="R3" s="49"/>
      <c r="S3" s="49"/>
      <c r="T3" s="49"/>
      <c r="U3" s="180"/>
      <c r="V3" s="178"/>
      <c r="W3" s="179"/>
      <c r="X3" s="49">
        <f>COUNTA(U5:U44)+COUNTA(U47:U86)</f>
        <v>0</v>
      </c>
      <c r="Y3" s="49"/>
      <c r="Z3" s="49"/>
      <c r="AA3" s="49"/>
      <c r="AC3" s="125" t="s">
        <v>33</v>
      </c>
      <c r="AD3" s="62"/>
      <c r="AE3" s="472"/>
      <c r="AF3" s="473"/>
      <c r="AG3" s="50"/>
      <c r="AH3" s="50"/>
      <c r="AI3" s="51"/>
      <c r="AQ3" s="52"/>
      <c r="AR3" s="51"/>
    </row>
    <row r="4" spans="2:51" s="9" customFormat="1" ht="40.5" customHeight="1">
      <c r="B4" s="371" t="s">
        <v>45</v>
      </c>
      <c r="C4" s="372" t="s">
        <v>30</v>
      </c>
      <c r="D4" s="372" t="s">
        <v>2</v>
      </c>
      <c r="E4" s="373" t="s">
        <v>7</v>
      </c>
      <c r="F4" s="374" t="s">
        <v>16</v>
      </c>
      <c r="G4" s="355" t="s">
        <v>11</v>
      </c>
      <c r="H4" s="356" t="s">
        <v>24</v>
      </c>
      <c r="I4" s="357" t="s">
        <v>144</v>
      </c>
      <c r="J4" s="358" t="s">
        <v>137</v>
      </c>
      <c r="K4" s="375" t="s">
        <v>211</v>
      </c>
      <c r="L4" s="358" t="s">
        <v>145</v>
      </c>
      <c r="M4" s="359" t="s">
        <v>142</v>
      </c>
      <c r="N4" s="376" t="s">
        <v>11</v>
      </c>
      <c r="O4" s="361" t="s">
        <v>25</v>
      </c>
      <c r="P4" s="362" t="s">
        <v>143</v>
      </c>
      <c r="Q4" s="363" t="s">
        <v>137</v>
      </c>
      <c r="R4" s="364" t="s">
        <v>147</v>
      </c>
      <c r="S4" s="363" t="s">
        <v>145</v>
      </c>
      <c r="T4" s="365" t="s">
        <v>142</v>
      </c>
      <c r="U4" s="398" t="s">
        <v>11</v>
      </c>
      <c r="V4" s="366" t="s">
        <v>13</v>
      </c>
      <c r="W4" s="367" t="s">
        <v>143</v>
      </c>
      <c r="X4" s="368" t="s">
        <v>137</v>
      </c>
      <c r="Y4" s="369" t="s">
        <v>147</v>
      </c>
      <c r="Z4" s="368" t="s">
        <v>145</v>
      </c>
      <c r="AA4" s="370" t="s">
        <v>142</v>
      </c>
      <c r="AC4" s="126" t="s">
        <v>11</v>
      </c>
      <c r="AD4" s="126" t="s">
        <v>4</v>
      </c>
      <c r="AE4" s="169" t="s">
        <v>45</v>
      </c>
      <c r="AF4" s="169" t="s">
        <v>34</v>
      </c>
      <c r="AG4" s="22"/>
      <c r="AH4" s="22"/>
      <c r="AI4" s="16" t="s">
        <v>17</v>
      </c>
      <c r="AJ4" s="17" t="s">
        <v>18</v>
      </c>
      <c r="AK4" s="16" t="s">
        <v>19</v>
      </c>
      <c r="AL4" s="16" t="s">
        <v>20</v>
      </c>
      <c r="AM4" s="16" t="s">
        <v>21</v>
      </c>
      <c r="AN4" s="16" t="s">
        <v>19</v>
      </c>
      <c r="AO4" s="16" t="s">
        <v>22</v>
      </c>
      <c r="AP4" s="16" t="s">
        <v>5</v>
      </c>
      <c r="AQ4" s="24"/>
      <c r="AR4" s="25" t="s">
        <v>17</v>
      </c>
      <c r="AS4" s="26" t="s">
        <v>18</v>
      </c>
      <c r="AT4" s="25" t="s">
        <v>19</v>
      </c>
      <c r="AU4" s="25" t="s">
        <v>20</v>
      </c>
      <c r="AV4" s="25" t="s">
        <v>21</v>
      </c>
      <c r="AW4" s="25" t="s">
        <v>19</v>
      </c>
      <c r="AX4" s="25" t="s">
        <v>22</v>
      </c>
      <c r="AY4" s="25" t="s">
        <v>5</v>
      </c>
    </row>
    <row r="5" spans="1:52" s="9" customFormat="1" ht="18.75" customHeight="1">
      <c r="A5" s="336">
        <f>'男女３号リレー様式印刷'!AG32</f>
        <v>1</v>
      </c>
      <c r="B5" s="86">
        <v>1</v>
      </c>
      <c r="C5" s="87"/>
      <c r="D5" s="87"/>
      <c r="E5" s="88"/>
      <c r="F5" s="89"/>
      <c r="G5" s="274"/>
      <c r="H5" s="91">
        <f>IF(ISBLANK(G5),"",VLOOKUP(G5,$AC$4:$AD$44,2,FALSE))</f>
      </c>
      <c r="I5" s="350"/>
      <c r="J5" s="202"/>
      <c r="K5" s="202"/>
      <c r="L5" s="202"/>
      <c r="M5" s="326"/>
      <c r="N5" s="274"/>
      <c r="O5" s="91">
        <f>IF(ISBLANK(N5),"",VLOOKUP(N5,$AC$4:$AD$44,2,FALSE))</f>
      </c>
      <c r="P5" s="350"/>
      <c r="Q5" s="202"/>
      <c r="R5" s="202"/>
      <c r="S5" s="202"/>
      <c r="T5" s="326"/>
      <c r="U5" s="274"/>
      <c r="V5" s="91">
        <f>IF(ISBLANK(U5),"",VLOOKUP(U5,$AC$4:$AD$44,2,FALSE))</f>
      </c>
      <c r="W5" s="350"/>
      <c r="X5" s="202"/>
      <c r="Y5" s="202"/>
      <c r="Z5" s="202"/>
      <c r="AA5" s="326"/>
      <c r="AC5" s="127">
        <f>'主催者入力欄'!C8</f>
        <v>1</v>
      </c>
      <c r="AD5" s="15" t="str">
        <f>'主催者入力欄'!D8</f>
        <v>１年 100m</v>
      </c>
      <c r="AE5" s="128">
        <f>COUNTIF($G$5:$G$44,AC5)+COUNTIF(N$5:$N$44,AC5)+COUNTIF(U$5:$U$44,AC5)</f>
        <v>0</v>
      </c>
      <c r="AF5" s="128">
        <f>'主催者入力欄'!E8</f>
        <v>0</v>
      </c>
      <c r="AG5" s="22"/>
      <c r="AH5" s="22"/>
      <c r="AI5" s="14">
        <f>H5</f>
      </c>
      <c r="AJ5" s="15">
        <f>COUNTIF($AI$5:$AI$122,AI5)-COUNTIF(AI6:$AI$122,AI5)</f>
        <v>1</v>
      </c>
      <c r="AK5" s="13" t="str">
        <f>CONCATENATE(AI5,AJ5)</f>
        <v>1</v>
      </c>
      <c r="AL5" s="14">
        <f>C5</f>
        <v>0</v>
      </c>
      <c r="AM5" s="14">
        <f>D5</f>
        <v>0</v>
      </c>
      <c r="AN5" s="14" t="str">
        <f>CONCATENATE(AM5,AI5)</f>
        <v>0</v>
      </c>
      <c r="AO5" s="14" t="e">
        <f>#N/A</f>
        <v>#N/A</v>
      </c>
      <c r="AP5" s="14" t="e">
        <f>#N/A</f>
        <v>#N/A</v>
      </c>
      <c r="AQ5" s="22" t="e">
        <f>#N/A</f>
        <v>#N/A</v>
      </c>
      <c r="AR5" s="14">
        <f>H47</f>
      </c>
      <c r="AS5" s="15">
        <f>COUNTIF($AR$5:$AR$122,AR5)-COUNTIF(AR6:$AR$124,AR5)</f>
        <v>-1</v>
      </c>
      <c r="AT5" s="13" t="str">
        <f>CONCATENATE(AR5,AS5)</f>
        <v>-1</v>
      </c>
      <c r="AU5" s="14">
        <f>C47</f>
        <v>0</v>
      </c>
      <c r="AV5" s="14">
        <f>D47</f>
        <v>0</v>
      </c>
      <c r="AW5" s="14" t="str">
        <f>CONCATENATE(AV5,AR5)</f>
        <v>0</v>
      </c>
      <c r="AX5" s="14">
        <f>E47</f>
        <v>0</v>
      </c>
      <c r="AY5" s="14">
        <f>I47</f>
        <v>0</v>
      </c>
      <c r="AZ5" s="45"/>
    </row>
    <row r="6" spans="1:51" s="9" customFormat="1" ht="18.75" customHeight="1">
      <c r="A6" s="336">
        <f>'男女３号リレー様式印刷'!AG33</f>
        <v>2</v>
      </c>
      <c r="B6" s="92">
        <v>2</v>
      </c>
      <c r="C6" s="87"/>
      <c r="D6" s="87"/>
      <c r="E6" s="88"/>
      <c r="F6" s="89"/>
      <c r="G6" s="90"/>
      <c r="H6" s="91">
        <f aca="true" t="shared" si="0" ref="H6:H24">IF(ISBLANK(G6),"",VLOOKUP(G6,$AC$4:$AD$44,2,FALSE))</f>
      </c>
      <c r="I6" s="350"/>
      <c r="J6" s="202"/>
      <c r="K6" s="202"/>
      <c r="L6" s="202"/>
      <c r="M6" s="326"/>
      <c r="N6" s="90"/>
      <c r="O6" s="91">
        <f aca="true" t="shared" si="1" ref="O6:O24">IF(ISBLANK(N6),"",VLOOKUP(N6,$AC$4:$AD$44,2,FALSE))</f>
      </c>
      <c r="P6" s="350"/>
      <c r="Q6" s="202"/>
      <c r="R6" s="202"/>
      <c r="S6" s="202"/>
      <c r="T6" s="326"/>
      <c r="U6" s="274"/>
      <c r="V6" s="91">
        <f aca="true" t="shared" si="2" ref="V6:V24">IF(ISBLANK(U6),"",VLOOKUP(U6,$AC$4:$AD$44,2,FALSE))</f>
      </c>
      <c r="W6" s="350"/>
      <c r="X6" s="202"/>
      <c r="Y6" s="202"/>
      <c r="Z6" s="202"/>
      <c r="AA6" s="326"/>
      <c r="AC6" s="127">
        <f>'主催者入力欄'!C9</f>
        <v>2</v>
      </c>
      <c r="AD6" s="15" t="str">
        <f>'主催者入力欄'!D9</f>
        <v>１年 1500m</v>
      </c>
      <c r="AE6" s="128">
        <f>COUNTIF($G$5:$G$44,AC6)+COUNTIF(N$5:$N$44,AC6)+COUNTIF(U$5:$U$44,AC6)</f>
        <v>0</v>
      </c>
      <c r="AF6" s="128">
        <f>'主催者入力欄'!E9</f>
        <v>0</v>
      </c>
      <c r="AG6" s="22"/>
      <c r="AH6" s="22"/>
      <c r="AI6" s="14" t="e">
        <f>#N/A</f>
        <v>#N/A</v>
      </c>
      <c r="AJ6" s="15" t="e">
        <f>#N/A</f>
        <v>#N/A</v>
      </c>
      <c r="AK6" s="13" t="e">
        <f>#N/A</f>
        <v>#N/A</v>
      </c>
      <c r="AL6" s="14" t="e">
        <f>#N/A</f>
        <v>#N/A</v>
      </c>
      <c r="AM6" s="14" t="e">
        <f>#N/A</f>
        <v>#N/A</v>
      </c>
      <c r="AN6" s="14" t="e">
        <f>#N/A</f>
        <v>#N/A</v>
      </c>
      <c r="AO6" s="14" t="e">
        <f>#N/A</f>
        <v>#N/A</v>
      </c>
      <c r="AP6" s="14" t="e">
        <f>#N/A</f>
        <v>#N/A</v>
      </c>
      <c r="AQ6" s="22" t="e">
        <f>#N/A</f>
        <v>#N/A</v>
      </c>
      <c r="AR6" s="14" t="e">
        <f>#N/A</f>
        <v>#N/A</v>
      </c>
      <c r="AS6" s="15">
        <f>COUNTIF($AR$5:$AR$122,AR6)-COUNTIF(AR7:$AR$124,AR6)</f>
        <v>1</v>
      </c>
      <c r="AT6" s="13" t="e">
        <f>#N/A</f>
        <v>#N/A</v>
      </c>
      <c r="AU6" s="14" t="e">
        <f>#N/A</f>
        <v>#N/A</v>
      </c>
      <c r="AV6" s="14" t="e">
        <f>#N/A</f>
        <v>#N/A</v>
      </c>
      <c r="AW6" s="14" t="e">
        <f>#N/A</f>
        <v>#N/A</v>
      </c>
      <c r="AX6" s="14" t="e">
        <f>#N/A</f>
        <v>#N/A</v>
      </c>
      <c r="AY6" s="14" t="e">
        <f>#N/A</f>
        <v>#N/A</v>
      </c>
    </row>
    <row r="7" spans="1:51" s="9" customFormat="1" ht="18.75" customHeight="1">
      <c r="A7" s="336">
        <f>'男女３号リレー様式印刷'!AG34</f>
        <v>3</v>
      </c>
      <c r="B7" s="92">
        <v>3</v>
      </c>
      <c r="C7" s="87"/>
      <c r="D7" s="87"/>
      <c r="E7" s="88"/>
      <c r="F7" s="89"/>
      <c r="G7" s="90"/>
      <c r="H7" s="91">
        <f t="shared" si="0"/>
      </c>
      <c r="I7" s="350"/>
      <c r="J7" s="202"/>
      <c r="K7" s="202"/>
      <c r="L7" s="202"/>
      <c r="M7" s="326"/>
      <c r="N7" s="90"/>
      <c r="O7" s="91">
        <f t="shared" si="1"/>
      </c>
      <c r="P7" s="350"/>
      <c r="Q7" s="202"/>
      <c r="R7" s="202"/>
      <c r="S7" s="202"/>
      <c r="T7" s="326"/>
      <c r="U7" s="274"/>
      <c r="V7" s="91">
        <f t="shared" si="2"/>
      </c>
      <c r="W7" s="350"/>
      <c r="X7" s="202"/>
      <c r="Y7" s="202"/>
      <c r="Z7" s="202"/>
      <c r="AA7" s="326"/>
      <c r="AC7" s="127">
        <f>'主催者入力欄'!C10</f>
        <v>3</v>
      </c>
      <c r="AD7" s="15" t="str">
        <f>'主催者入力欄'!D10</f>
        <v>２年 100m</v>
      </c>
      <c r="AE7" s="128">
        <f>COUNTIF($G$5:$G$44,AC7)+COUNTIF(N$5:$N$44,AC7)+COUNTIF(U$5:$U$44,AC7)</f>
        <v>0</v>
      </c>
      <c r="AF7" s="128">
        <f>'主催者入力欄'!E10</f>
        <v>0</v>
      </c>
      <c r="AG7" s="22"/>
      <c r="AH7" s="22"/>
      <c r="AI7" s="14" t="e">
        <f>#N/A</f>
        <v>#N/A</v>
      </c>
      <c r="AJ7" s="15" t="e">
        <f>#N/A</f>
        <v>#N/A</v>
      </c>
      <c r="AK7" s="13" t="e">
        <f>#N/A</f>
        <v>#N/A</v>
      </c>
      <c r="AL7" s="14" t="e">
        <f>#N/A</f>
        <v>#N/A</v>
      </c>
      <c r="AM7" s="14" t="e">
        <f>#N/A</f>
        <v>#N/A</v>
      </c>
      <c r="AN7" s="14" t="e">
        <f>#N/A</f>
        <v>#N/A</v>
      </c>
      <c r="AO7" s="14" t="e">
        <f>#N/A</f>
        <v>#N/A</v>
      </c>
      <c r="AP7" s="14" t="e">
        <f>#N/A</f>
        <v>#N/A</v>
      </c>
      <c r="AQ7" s="22" t="e">
        <f>#N/A</f>
        <v>#N/A</v>
      </c>
      <c r="AR7" s="14" t="e">
        <f>#N/A</f>
        <v>#N/A</v>
      </c>
      <c r="AS7" s="15">
        <f>COUNTIF($AR$5:$AR$122,AR7)-COUNTIF(AR8:$AR$124,AR7)</f>
        <v>2</v>
      </c>
      <c r="AT7" s="13" t="e">
        <f>#N/A</f>
        <v>#N/A</v>
      </c>
      <c r="AU7" s="14" t="e">
        <f>#N/A</f>
        <v>#N/A</v>
      </c>
      <c r="AV7" s="14" t="e">
        <f>#N/A</f>
        <v>#N/A</v>
      </c>
      <c r="AW7" s="14" t="e">
        <f>#N/A</f>
        <v>#N/A</v>
      </c>
      <c r="AX7" s="14" t="e">
        <f>#N/A</f>
        <v>#N/A</v>
      </c>
      <c r="AY7" s="14" t="e">
        <f>#N/A</f>
        <v>#N/A</v>
      </c>
    </row>
    <row r="8" spans="1:51" s="9" customFormat="1" ht="18.75" customHeight="1">
      <c r="A8" s="336">
        <f>'男女３号リレー様式印刷'!AG35</f>
        <v>4</v>
      </c>
      <c r="B8" s="92">
        <v>4</v>
      </c>
      <c r="C8" s="87"/>
      <c r="D8" s="87"/>
      <c r="E8" s="88"/>
      <c r="F8" s="89"/>
      <c r="G8" s="90"/>
      <c r="H8" s="91">
        <f t="shared" si="0"/>
      </c>
      <c r="I8" s="350"/>
      <c r="J8" s="202"/>
      <c r="K8" s="202"/>
      <c r="L8" s="202"/>
      <c r="M8" s="326"/>
      <c r="N8" s="90"/>
      <c r="O8" s="91">
        <f t="shared" si="1"/>
      </c>
      <c r="P8" s="350"/>
      <c r="Q8" s="202"/>
      <c r="R8" s="202"/>
      <c r="S8" s="202"/>
      <c r="T8" s="326"/>
      <c r="U8" s="274"/>
      <c r="V8" s="91">
        <f t="shared" si="2"/>
      </c>
      <c r="W8" s="350"/>
      <c r="X8" s="202"/>
      <c r="Y8" s="202"/>
      <c r="Z8" s="202"/>
      <c r="AA8" s="326"/>
      <c r="AC8" s="127">
        <f>'主催者入力欄'!C11</f>
        <v>4</v>
      </c>
      <c r="AD8" s="15" t="str">
        <f>'主催者入力欄'!D11</f>
        <v>３年 100m</v>
      </c>
      <c r="AE8" s="128">
        <f>COUNTIF($G$5:$G$44,AC8)+COUNTIF(N$5:$N$44,AC8)+COUNTIF(U$5:$U$44,AC8)</f>
        <v>0</v>
      </c>
      <c r="AF8" s="128">
        <f>'主催者入力欄'!E11</f>
        <v>0</v>
      </c>
      <c r="AG8" s="22"/>
      <c r="AH8" s="22"/>
      <c r="AI8" s="14" t="e">
        <f>#N/A</f>
        <v>#N/A</v>
      </c>
      <c r="AJ8" s="15" t="e">
        <f>#N/A</f>
        <v>#N/A</v>
      </c>
      <c r="AK8" s="13" t="e">
        <f>#N/A</f>
        <v>#N/A</v>
      </c>
      <c r="AL8" s="14" t="e">
        <f>#N/A</f>
        <v>#N/A</v>
      </c>
      <c r="AM8" s="14" t="e">
        <f>#N/A</f>
        <v>#N/A</v>
      </c>
      <c r="AN8" s="14" t="e">
        <f>#N/A</f>
        <v>#N/A</v>
      </c>
      <c r="AO8" s="14" t="e">
        <f>#N/A</f>
        <v>#N/A</v>
      </c>
      <c r="AP8" s="14" t="e">
        <f>#N/A</f>
        <v>#N/A</v>
      </c>
      <c r="AQ8" s="22" t="e">
        <f>#N/A</f>
        <v>#N/A</v>
      </c>
      <c r="AR8" s="14" t="e">
        <f>#N/A</f>
        <v>#N/A</v>
      </c>
      <c r="AS8" s="15">
        <f>COUNTIF($AR$5:$AR$122,AR8)-COUNTIF(AR9:$AR$124,AR8)</f>
        <v>3</v>
      </c>
      <c r="AT8" s="13" t="e">
        <f>#N/A</f>
        <v>#N/A</v>
      </c>
      <c r="AU8" s="14" t="e">
        <f>#N/A</f>
        <v>#N/A</v>
      </c>
      <c r="AV8" s="14" t="e">
        <f>#N/A</f>
        <v>#N/A</v>
      </c>
      <c r="AW8" s="14" t="e">
        <f>#N/A</f>
        <v>#N/A</v>
      </c>
      <c r="AX8" s="14" t="e">
        <f>#N/A</f>
        <v>#N/A</v>
      </c>
      <c r="AY8" s="14" t="e">
        <f>#N/A</f>
        <v>#N/A</v>
      </c>
    </row>
    <row r="9" spans="1:51" s="9" customFormat="1" ht="18.75" customHeight="1">
      <c r="A9" s="336">
        <f>'男女３号リレー様式印刷'!AG36</f>
        <v>5</v>
      </c>
      <c r="B9" s="92">
        <v>5</v>
      </c>
      <c r="C9" s="87"/>
      <c r="D9" s="87"/>
      <c r="E9" s="88"/>
      <c r="F9" s="89"/>
      <c r="G9" s="90"/>
      <c r="H9" s="91">
        <f t="shared" si="0"/>
      </c>
      <c r="I9" s="350"/>
      <c r="J9" s="202"/>
      <c r="K9" s="202"/>
      <c r="L9" s="202"/>
      <c r="M9" s="326"/>
      <c r="N9" s="90"/>
      <c r="O9" s="91">
        <f t="shared" si="1"/>
      </c>
      <c r="P9" s="350"/>
      <c r="Q9" s="202"/>
      <c r="R9" s="202"/>
      <c r="S9" s="202"/>
      <c r="T9" s="326"/>
      <c r="U9" s="274"/>
      <c r="V9" s="91">
        <f t="shared" si="2"/>
      </c>
      <c r="W9" s="350"/>
      <c r="X9" s="202"/>
      <c r="Y9" s="202"/>
      <c r="Z9" s="202"/>
      <c r="AA9" s="326"/>
      <c r="AC9" s="127">
        <f>'主催者入力欄'!C12</f>
        <v>5</v>
      </c>
      <c r="AD9" s="15" t="str">
        <f>'主催者入力欄'!D12</f>
        <v>共通 200m</v>
      </c>
      <c r="AE9" s="128">
        <f>COUNTIF($G$5:$G$44,AC9)+COUNTIF(N$5:$N$44,AC9)+COUNTIF(U$5:$U$44,AC9)</f>
        <v>0</v>
      </c>
      <c r="AF9" s="128">
        <f>'主催者入力欄'!E12</f>
        <v>0</v>
      </c>
      <c r="AG9" s="22"/>
      <c r="AH9" s="22"/>
      <c r="AI9" s="14" t="e">
        <f>#N/A</f>
        <v>#N/A</v>
      </c>
      <c r="AJ9" s="15" t="e">
        <f>#N/A</f>
        <v>#N/A</v>
      </c>
      <c r="AK9" s="13" t="e">
        <f>#N/A</f>
        <v>#N/A</v>
      </c>
      <c r="AL9" s="14" t="e">
        <f>#N/A</f>
        <v>#N/A</v>
      </c>
      <c r="AM9" s="14" t="e">
        <f>#N/A</f>
        <v>#N/A</v>
      </c>
      <c r="AN9" s="14" t="e">
        <f>#N/A</f>
        <v>#N/A</v>
      </c>
      <c r="AO9" s="14" t="e">
        <f>#N/A</f>
        <v>#N/A</v>
      </c>
      <c r="AP9" s="14" t="e">
        <f>#N/A</f>
        <v>#N/A</v>
      </c>
      <c r="AQ9" s="22" t="e">
        <f>#N/A</f>
        <v>#N/A</v>
      </c>
      <c r="AR9" s="14" t="e">
        <f>#N/A</f>
        <v>#N/A</v>
      </c>
      <c r="AS9" s="15">
        <f>COUNTIF($AR$5:$AR$122,AR9)-COUNTIF(AR10:$AR$124,AR9)</f>
        <v>4</v>
      </c>
      <c r="AT9" s="13" t="e">
        <f>#N/A</f>
        <v>#N/A</v>
      </c>
      <c r="AU9" s="14" t="e">
        <f>#N/A</f>
        <v>#N/A</v>
      </c>
      <c r="AV9" s="14" t="e">
        <f>#N/A</f>
        <v>#N/A</v>
      </c>
      <c r="AW9" s="14" t="e">
        <f>#N/A</f>
        <v>#N/A</v>
      </c>
      <c r="AX9" s="14" t="e">
        <f>#N/A</f>
        <v>#N/A</v>
      </c>
      <c r="AY9" s="14" t="e">
        <f>#N/A</f>
        <v>#N/A</v>
      </c>
    </row>
    <row r="10" spans="1:51" s="9" customFormat="1" ht="18.75" customHeight="1">
      <c r="A10" s="336">
        <f>'男女３号リレー様式印刷'!AG37</f>
        <v>6</v>
      </c>
      <c r="B10" s="92">
        <v>6</v>
      </c>
      <c r="C10" s="87"/>
      <c r="D10" s="87"/>
      <c r="E10" s="88"/>
      <c r="F10" s="89"/>
      <c r="G10" s="90"/>
      <c r="H10" s="91">
        <f t="shared" si="0"/>
      </c>
      <c r="I10" s="350"/>
      <c r="J10" s="202"/>
      <c r="K10" s="202"/>
      <c r="L10" s="202"/>
      <c r="M10" s="326"/>
      <c r="N10" s="90"/>
      <c r="O10" s="91">
        <f t="shared" si="1"/>
      </c>
      <c r="P10" s="350"/>
      <c r="Q10" s="202"/>
      <c r="R10" s="202"/>
      <c r="S10" s="202"/>
      <c r="T10" s="326"/>
      <c r="U10" s="274"/>
      <c r="V10" s="91">
        <f t="shared" si="2"/>
      </c>
      <c r="W10" s="350"/>
      <c r="X10" s="202"/>
      <c r="Y10" s="202"/>
      <c r="Z10" s="202"/>
      <c r="AA10" s="326"/>
      <c r="AC10" s="127">
        <f>'主催者入力欄'!C13</f>
        <v>6</v>
      </c>
      <c r="AD10" s="15" t="str">
        <f>'主催者入力欄'!D13</f>
        <v>共通 400m</v>
      </c>
      <c r="AE10" s="128">
        <f>COUNTIF($G$5:$G$44,AC10)+COUNTIF(N$5:$N$44,AC10)+COUNTIF(U$5:$U$44,AC10)</f>
        <v>0</v>
      </c>
      <c r="AF10" s="128">
        <f>'主催者入力欄'!E13</f>
        <v>0</v>
      </c>
      <c r="AG10" s="22"/>
      <c r="AH10" s="22"/>
      <c r="AI10" s="14" t="e">
        <f>#N/A</f>
        <v>#N/A</v>
      </c>
      <c r="AJ10" s="15" t="e">
        <f>#N/A</f>
        <v>#N/A</v>
      </c>
      <c r="AK10" s="13" t="e">
        <f>#N/A</f>
        <v>#N/A</v>
      </c>
      <c r="AL10" s="14" t="e">
        <f>#N/A</f>
        <v>#N/A</v>
      </c>
      <c r="AM10" s="14" t="e">
        <f>#N/A</f>
        <v>#N/A</v>
      </c>
      <c r="AN10" s="14" t="e">
        <f>#N/A</f>
        <v>#N/A</v>
      </c>
      <c r="AO10" s="14" t="e">
        <f>#N/A</f>
        <v>#N/A</v>
      </c>
      <c r="AP10" s="14" t="e">
        <f>#N/A</f>
        <v>#N/A</v>
      </c>
      <c r="AQ10" s="22" t="e">
        <f>#N/A</f>
        <v>#N/A</v>
      </c>
      <c r="AR10" s="14" t="e">
        <f>#N/A</f>
        <v>#N/A</v>
      </c>
      <c r="AS10" s="15">
        <f>COUNTIF($AR$5:$AR$122,AR10)-COUNTIF(AR11:$AR$124,AR10)</f>
        <v>5</v>
      </c>
      <c r="AT10" s="13" t="e">
        <f>#N/A</f>
        <v>#N/A</v>
      </c>
      <c r="AU10" s="14" t="e">
        <f>#N/A</f>
        <v>#N/A</v>
      </c>
      <c r="AV10" s="14" t="e">
        <f>#N/A</f>
        <v>#N/A</v>
      </c>
      <c r="AW10" s="14" t="e">
        <f>#N/A</f>
        <v>#N/A</v>
      </c>
      <c r="AX10" s="14" t="e">
        <f>#N/A</f>
        <v>#N/A</v>
      </c>
      <c r="AY10" s="14" t="e">
        <f>#N/A</f>
        <v>#N/A</v>
      </c>
    </row>
    <row r="11" spans="1:51" s="9" customFormat="1" ht="18.75" customHeight="1">
      <c r="A11" s="336">
        <f>'男女３号リレー様式印刷'!AG38</f>
        <v>7</v>
      </c>
      <c r="B11" s="92">
        <v>7</v>
      </c>
      <c r="C11" s="87"/>
      <c r="D11" s="87"/>
      <c r="E11" s="88"/>
      <c r="F11" s="89"/>
      <c r="G11" s="90"/>
      <c r="H11" s="91">
        <f t="shared" si="0"/>
      </c>
      <c r="I11" s="350"/>
      <c r="J11" s="202"/>
      <c r="K11" s="202"/>
      <c r="L11" s="202"/>
      <c r="M11" s="326"/>
      <c r="N11" s="90"/>
      <c r="O11" s="91">
        <f t="shared" si="1"/>
      </c>
      <c r="P11" s="350"/>
      <c r="Q11" s="202"/>
      <c r="R11" s="202"/>
      <c r="S11" s="202"/>
      <c r="T11" s="326"/>
      <c r="U11" s="274"/>
      <c r="V11" s="91">
        <f t="shared" si="2"/>
      </c>
      <c r="W11" s="350"/>
      <c r="X11" s="202"/>
      <c r="Y11" s="202"/>
      <c r="Z11" s="202"/>
      <c r="AA11" s="326"/>
      <c r="AC11" s="127">
        <f>'主催者入力欄'!C14</f>
        <v>7</v>
      </c>
      <c r="AD11" s="15" t="str">
        <f>'主催者入力欄'!D14</f>
        <v>共通 800m</v>
      </c>
      <c r="AE11" s="128">
        <f>COUNTIF($G$5:$G$44,AC11)+COUNTIF(N$5:$N$44,AC11)+COUNTIF(U$5:$U$44,AC11)</f>
        <v>0</v>
      </c>
      <c r="AF11" s="128">
        <f>'主催者入力欄'!E14</f>
        <v>0</v>
      </c>
      <c r="AG11" s="22"/>
      <c r="AH11" s="22"/>
      <c r="AI11" s="14" t="e">
        <f>#N/A</f>
        <v>#N/A</v>
      </c>
      <c r="AJ11" s="15" t="e">
        <f>#N/A</f>
        <v>#N/A</v>
      </c>
      <c r="AK11" s="13" t="e">
        <f>#N/A</f>
        <v>#N/A</v>
      </c>
      <c r="AL11" s="14" t="e">
        <f>#N/A</f>
        <v>#N/A</v>
      </c>
      <c r="AM11" s="14" t="e">
        <f>#N/A</f>
        <v>#N/A</v>
      </c>
      <c r="AN11" s="14" t="e">
        <f>#N/A</f>
        <v>#N/A</v>
      </c>
      <c r="AO11" s="14" t="e">
        <f>#N/A</f>
        <v>#N/A</v>
      </c>
      <c r="AP11" s="14" t="e">
        <f>#N/A</f>
        <v>#N/A</v>
      </c>
      <c r="AQ11" s="22" t="e">
        <f>#N/A</f>
        <v>#N/A</v>
      </c>
      <c r="AR11" s="14" t="e">
        <f>#N/A</f>
        <v>#N/A</v>
      </c>
      <c r="AS11" s="15">
        <f>COUNTIF($AR$5:$AR$122,AR11)-COUNTIF(AR12:$AR$124,AR11)</f>
        <v>6</v>
      </c>
      <c r="AT11" s="13" t="e">
        <f>#N/A</f>
        <v>#N/A</v>
      </c>
      <c r="AU11" s="14" t="e">
        <f>#N/A</f>
        <v>#N/A</v>
      </c>
      <c r="AV11" s="14" t="e">
        <f>#N/A</f>
        <v>#N/A</v>
      </c>
      <c r="AW11" s="14" t="e">
        <f>#N/A</f>
        <v>#N/A</v>
      </c>
      <c r="AX11" s="14" t="e">
        <f>#N/A</f>
        <v>#N/A</v>
      </c>
      <c r="AY11" s="14" t="e">
        <f>#N/A</f>
        <v>#N/A</v>
      </c>
    </row>
    <row r="12" spans="1:51" s="9" customFormat="1" ht="18.75" customHeight="1">
      <c r="A12" s="336">
        <f>'男女３号リレー様式印刷'!AG39</f>
        <v>8</v>
      </c>
      <c r="B12" s="92">
        <v>8</v>
      </c>
      <c r="C12" s="87"/>
      <c r="D12" s="87"/>
      <c r="E12" s="88"/>
      <c r="F12" s="89"/>
      <c r="G12" s="90"/>
      <c r="H12" s="91">
        <f t="shared" si="0"/>
      </c>
      <c r="I12" s="350"/>
      <c r="J12" s="202"/>
      <c r="K12" s="202"/>
      <c r="L12" s="202"/>
      <c r="M12" s="326"/>
      <c r="N12" s="90"/>
      <c r="O12" s="91">
        <f t="shared" si="1"/>
      </c>
      <c r="P12" s="350"/>
      <c r="Q12" s="202"/>
      <c r="R12" s="202"/>
      <c r="S12" s="202"/>
      <c r="T12" s="326"/>
      <c r="U12" s="274"/>
      <c r="V12" s="91">
        <f t="shared" si="2"/>
      </c>
      <c r="W12" s="350"/>
      <c r="X12" s="202"/>
      <c r="Y12" s="202"/>
      <c r="Z12" s="202"/>
      <c r="AA12" s="326"/>
      <c r="AC12" s="127">
        <f>'主催者入力欄'!C15</f>
        <v>8</v>
      </c>
      <c r="AD12" s="15" t="str">
        <f>'主催者入力欄'!D15</f>
        <v>共通1500m</v>
      </c>
      <c r="AE12" s="128">
        <f>COUNTIF($G$5:$G$44,AC12)+COUNTIF(N$5:$N$44,AC12)+COUNTIF(U$5:$U$44,AC12)</f>
        <v>0</v>
      </c>
      <c r="AF12" s="128">
        <f>'主催者入力欄'!E15</f>
        <v>0</v>
      </c>
      <c r="AG12" s="22"/>
      <c r="AH12" s="22"/>
      <c r="AI12" s="14" t="e">
        <f>#N/A</f>
        <v>#N/A</v>
      </c>
      <c r="AJ12" s="15" t="e">
        <f>#N/A</f>
        <v>#N/A</v>
      </c>
      <c r="AK12" s="13" t="e">
        <f>#N/A</f>
        <v>#N/A</v>
      </c>
      <c r="AL12" s="14" t="e">
        <f>#N/A</f>
        <v>#N/A</v>
      </c>
      <c r="AM12" s="14" t="e">
        <f>#N/A</f>
        <v>#N/A</v>
      </c>
      <c r="AN12" s="14" t="e">
        <f>#N/A</f>
        <v>#N/A</v>
      </c>
      <c r="AO12" s="14" t="e">
        <f>#N/A</f>
        <v>#N/A</v>
      </c>
      <c r="AP12" s="14" t="e">
        <f>#N/A</f>
        <v>#N/A</v>
      </c>
      <c r="AQ12" s="22" t="e">
        <f>#N/A</f>
        <v>#N/A</v>
      </c>
      <c r="AR12" s="14" t="e">
        <f>#N/A</f>
        <v>#N/A</v>
      </c>
      <c r="AS12" s="15">
        <f>COUNTIF($AR$5:$AR$122,AR12)-COUNTIF(AR13:$AR$124,AR12)</f>
        <v>7</v>
      </c>
      <c r="AT12" s="13" t="e">
        <f>#N/A</f>
        <v>#N/A</v>
      </c>
      <c r="AU12" s="14" t="e">
        <f>#N/A</f>
        <v>#N/A</v>
      </c>
      <c r="AV12" s="14" t="e">
        <f>#N/A</f>
        <v>#N/A</v>
      </c>
      <c r="AW12" s="14" t="e">
        <f>#N/A</f>
        <v>#N/A</v>
      </c>
      <c r="AX12" s="14" t="e">
        <f>#N/A</f>
        <v>#N/A</v>
      </c>
      <c r="AY12" s="14" t="e">
        <f>#N/A</f>
        <v>#N/A</v>
      </c>
    </row>
    <row r="13" spans="1:51" s="9" customFormat="1" ht="18.75" customHeight="1">
      <c r="A13" s="336">
        <f>'男女３号リレー様式印刷'!AG40</f>
        <v>9</v>
      </c>
      <c r="B13" s="92">
        <v>9</v>
      </c>
      <c r="C13" s="87"/>
      <c r="D13" s="87"/>
      <c r="E13" s="88"/>
      <c r="F13" s="89"/>
      <c r="G13" s="90"/>
      <c r="H13" s="91">
        <f t="shared" si="0"/>
      </c>
      <c r="I13" s="350"/>
      <c r="J13" s="202"/>
      <c r="K13" s="202"/>
      <c r="L13" s="202"/>
      <c r="M13" s="326"/>
      <c r="N13" s="90"/>
      <c r="O13" s="91">
        <f t="shared" si="1"/>
      </c>
      <c r="P13" s="350"/>
      <c r="Q13" s="202"/>
      <c r="R13" s="202"/>
      <c r="S13" s="202"/>
      <c r="T13" s="326"/>
      <c r="U13" s="274"/>
      <c r="V13" s="91">
        <f t="shared" si="2"/>
      </c>
      <c r="W13" s="350"/>
      <c r="X13" s="202"/>
      <c r="Y13" s="202"/>
      <c r="Z13" s="202"/>
      <c r="AA13" s="326"/>
      <c r="AC13" s="127">
        <f>'主催者入力欄'!C16</f>
        <v>9</v>
      </c>
      <c r="AD13" s="15" t="str">
        <f>'主催者入力欄'!D16</f>
        <v>共通3000m</v>
      </c>
      <c r="AE13" s="128">
        <f>COUNTIF($G$5:$G$44,AC13)+COUNTIF(N$5:$N$44,AC13)+COUNTIF(U$5:$U$44,AC13)</f>
        <v>0</v>
      </c>
      <c r="AF13" s="128">
        <f>'主催者入力欄'!E16</f>
        <v>0</v>
      </c>
      <c r="AG13" s="22"/>
      <c r="AH13" s="22"/>
      <c r="AI13" s="14" t="e">
        <f>#N/A</f>
        <v>#N/A</v>
      </c>
      <c r="AJ13" s="15" t="e">
        <f>#N/A</f>
        <v>#N/A</v>
      </c>
      <c r="AK13" s="13" t="e">
        <f>#N/A</f>
        <v>#N/A</v>
      </c>
      <c r="AL13" s="14" t="e">
        <f>#N/A</f>
        <v>#N/A</v>
      </c>
      <c r="AM13" s="14" t="e">
        <f>#N/A</f>
        <v>#N/A</v>
      </c>
      <c r="AN13" s="14" t="e">
        <f>#N/A</f>
        <v>#N/A</v>
      </c>
      <c r="AO13" s="14" t="e">
        <f>#N/A</f>
        <v>#N/A</v>
      </c>
      <c r="AP13" s="14" t="e">
        <f>#N/A</f>
        <v>#N/A</v>
      </c>
      <c r="AQ13" s="22" t="e">
        <f>#N/A</f>
        <v>#N/A</v>
      </c>
      <c r="AR13" s="14" t="e">
        <f>#N/A</f>
        <v>#N/A</v>
      </c>
      <c r="AS13" s="15">
        <f>COUNTIF($AR$5:$AR$122,AR13)-COUNTIF(AR14:$AR$124,AR13)</f>
        <v>8</v>
      </c>
      <c r="AT13" s="13" t="e">
        <f>#N/A</f>
        <v>#N/A</v>
      </c>
      <c r="AU13" s="14" t="e">
        <f>#N/A</f>
        <v>#N/A</v>
      </c>
      <c r="AV13" s="14" t="e">
        <f>#N/A</f>
        <v>#N/A</v>
      </c>
      <c r="AW13" s="14" t="e">
        <f>#N/A</f>
        <v>#N/A</v>
      </c>
      <c r="AX13" s="14" t="e">
        <f>#N/A</f>
        <v>#N/A</v>
      </c>
      <c r="AY13" s="14" t="e">
        <f>#N/A</f>
        <v>#N/A</v>
      </c>
    </row>
    <row r="14" spans="1:51" s="9" customFormat="1" ht="18.75" customHeight="1">
      <c r="A14" s="336">
        <f>'男女３号リレー様式印刷'!AG41</f>
        <v>10</v>
      </c>
      <c r="B14" s="92">
        <v>10</v>
      </c>
      <c r="C14" s="87"/>
      <c r="D14" s="87"/>
      <c r="E14" s="88"/>
      <c r="F14" s="89"/>
      <c r="G14" s="90"/>
      <c r="H14" s="91">
        <f t="shared" si="0"/>
      </c>
      <c r="I14" s="350"/>
      <c r="J14" s="202"/>
      <c r="K14" s="202"/>
      <c r="L14" s="202"/>
      <c r="M14" s="326"/>
      <c r="N14" s="90"/>
      <c r="O14" s="91">
        <f t="shared" si="1"/>
      </c>
      <c r="P14" s="350"/>
      <c r="Q14" s="202"/>
      <c r="R14" s="202"/>
      <c r="S14" s="202"/>
      <c r="T14" s="326"/>
      <c r="U14" s="274"/>
      <c r="V14" s="91">
        <f t="shared" si="2"/>
      </c>
      <c r="W14" s="350"/>
      <c r="X14" s="202"/>
      <c r="Y14" s="202"/>
      <c r="Z14" s="202"/>
      <c r="AA14" s="326"/>
      <c r="AC14" s="127">
        <f>'主催者入力欄'!C17</f>
        <v>10</v>
      </c>
      <c r="AD14" s="15" t="str">
        <f>'主催者入力欄'!D17</f>
        <v>共通110mH</v>
      </c>
      <c r="AE14" s="128">
        <f>COUNTIF($G$5:$G$44,AC14)+COUNTIF(N$5:$N$44,AC14)+COUNTIF(U$5:$U$44,AC14)</f>
        <v>0</v>
      </c>
      <c r="AF14" s="128">
        <f>'主催者入力欄'!E17</f>
        <v>0</v>
      </c>
      <c r="AG14" s="22"/>
      <c r="AH14" s="22"/>
      <c r="AI14" s="14" t="e">
        <f>#N/A</f>
        <v>#N/A</v>
      </c>
      <c r="AJ14" s="15" t="e">
        <f>#N/A</f>
        <v>#N/A</v>
      </c>
      <c r="AK14" s="13" t="e">
        <f>#N/A</f>
        <v>#N/A</v>
      </c>
      <c r="AL14" s="14" t="e">
        <f>#N/A</f>
        <v>#N/A</v>
      </c>
      <c r="AM14" s="14" t="e">
        <f>#N/A</f>
        <v>#N/A</v>
      </c>
      <c r="AN14" s="14" t="e">
        <f>#N/A</f>
        <v>#N/A</v>
      </c>
      <c r="AO14" s="14" t="e">
        <f>#N/A</f>
        <v>#N/A</v>
      </c>
      <c r="AP14" s="14" t="e">
        <f>#N/A</f>
        <v>#N/A</v>
      </c>
      <c r="AQ14" s="22" t="e">
        <f>#N/A</f>
        <v>#N/A</v>
      </c>
      <c r="AR14" s="14" t="e">
        <f>#N/A</f>
        <v>#N/A</v>
      </c>
      <c r="AS14" s="15">
        <f>COUNTIF($AR$5:$AR$122,AR14)-COUNTIF(AR15:$AR$124,AR14)</f>
        <v>9</v>
      </c>
      <c r="AT14" s="13" t="e">
        <f>#N/A</f>
        <v>#N/A</v>
      </c>
      <c r="AU14" s="14" t="e">
        <f>#N/A</f>
        <v>#N/A</v>
      </c>
      <c r="AV14" s="14" t="e">
        <f>#N/A</f>
        <v>#N/A</v>
      </c>
      <c r="AW14" s="14" t="e">
        <f>#N/A</f>
        <v>#N/A</v>
      </c>
      <c r="AX14" s="14" t="e">
        <f>#N/A</f>
        <v>#N/A</v>
      </c>
      <c r="AY14" s="14" t="e">
        <f>#N/A</f>
        <v>#N/A</v>
      </c>
    </row>
    <row r="15" spans="1:51" s="9" customFormat="1" ht="18.75" customHeight="1">
      <c r="A15" s="336">
        <f>'男女３号リレー様式印刷'!AG42</f>
        <v>11</v>
      </c>
      <c r="B15" s="92">
        <v>11</v>
      </c>
      <c r="C15" s="87"/>
      <c r="D15" s="87"/>
      <c r="E15" s="88"/>
      <c r="F15" s="89"/>
      <c r="G15" s="90"/>
      <c r="H15" s="91">
        <f t="shared" si="0"/>
      </c>
      <c r="I15" s="350"/>
      <c r="J15" s="202"/>
      <c r="K15" s="202"/>
      <c r="L15" s="202"/>
      <c r="M15" s="326"/>
      <c r="N15" s="90"/>
      <c r="O15" s="91">
        <f t="shared" si="1"/>
      </c>
      <c r="P15" s="350"/>
      <c r="Q15" s="202"/>
      <c r="R15" s="202"/>
      <c r="S15" s="202"/>
      <c r="T15" s="326"/>
      <c r="U15" s="274"/>
      <c r="V15" s="91">
        <f t="shared" si="2"/>
      </c>
      <c r="W15" s="350"/>
      <c r="X15" s="202"/>
      <c r="Y15" s="202"/>
      <c r="Z15" s="202"/>
      <c r="AA15" s="326"/>
      <c r="AC15" s="127">
        <f>'主催者入力欄'!C18</f>
        <v>11</v>
      </c>
      <c r="AD15" s="15" t="str">
        <f>'主催者入力欄'!D18</f>
        <v>共通走高跳</v>
      </c>
      <c r="AE15" s="128">
        <f>COUNTIF($G$5:$G$44,AC15)+COUNTIF(N$5:$N$44,AC15)+COUNTIF(U$5:$U$44,AC15)</f>
        <v>0</v>
      </c>
      <c r="AF15" s="128">
        <f>'主催者入力欄'!E18</f>
        <v>0</v>
      </c>
      <c r="AG15" s="22"/>
      <c r="AH15" s="22"/>
      <c r="AI15" s="14" t="e">
        <f>#N/A</f>
        <v>#N/A</v>
      </c>
      <c r="AJ15" s="15" t="e">
        <f>#N/A</f>
        <v>#N/A</v>
      </c>
      <c r="AK15" s="13" t="e">
        <f>#N/A</f>
        <v>#N/A</v>
      </c>
      <c r="AL15" s="14" t="e">
        <f>#N/A</f>
        <v>#N/A</v>
      </c>
      <c r="AM15" s="14" t="e">
        <f>#N/A</f>
        <v>#N/A</v>
      </c>
      <c r="AN15" s="14" t="e">
        <f>#N/A</f>
        <v>#N/A</v>
      </c>
      <c r="AO15" s="14" t="e">
        <f>#N/A</f>
        <v>#N/A</v>
      </c>
      <c r="AP15" s="14" t="e">
        <f>#N/A</f>
        <v>#N/A</v>
      </c>
      <c r="AQ15" s="22" t="e">
        <f>#N/A</f>
        <v>#N/A</v>
      </c>
      <c r="AR15" s="14" t="e">
        <f>#N/A</f>
        <v>#N/A</v>
      </c>
      <c r="AS15" s="15">
        <f>COUNTIF($AR$5:$AR$122,AR15)-COUNTIF(AR16:$AR$124,AR15)</f>
        <v>10</v>
      </c>
      <c r="AT15" s="13" t="e">
        <f>#N/A</f>
        <v>#N/A</v>
      </c>
      <c r="AU15" s="14" t="e">
        <f>#N/A</f>
        <v>#N/A</v>
      </c>
      <c r="AV15" s="14" t="e">
        <f>#N/A</f>
        <v>#N/A</v>
      </c>
      <c r="AW15" s="14" t="e">
        <f>#N/A</f>
        <v>#N/A</v>
      </c>
      <c r="AX15" s="14" t="e">
        <f>#N/A</f>
        <v>#N/A</v>
      </c>
      <c r="AY15" s="14" t="e">
        <f>#N/A</f>
        <v>#N/A</v>
      </c>
    </row>
    <row r="16" spans="1:51" s="9" customFormat="1" ht="18.75" customHeight="1">
      <c r="A16" s="336">
        <f>'男女３号リレー様式印刷'!AG43</f>
        <v>12</v>
      </c>
      <c r="B16" s="92">
        <v>12</v>
      </c>
      <c r="C16" s="87"/>
      <c r="D16" s="87"/>
      <c r="E16" s="88"/>
      <c r="F16" s="89"/>
      <c r="G16" s="90"/>
      <c r="H16" s="91">
        <f t="shared" si="0"/>
      </c>
      <c r="I16" s="350"/>
      <c r="J16" s="202"/>
      <c r="K16" s="202"/>
      <c r="L16" s="202"/>
      <c r="M16" s="326"/>
      <c r="N16" s="90"/>
      <c r="O16" s="91">
        <f t="shared" si="1"/>
      </c>
      <c r="P16" s="350"/>
      <c r="Q16" s="202"/>
      <c r="R16" s="202"/>
      <c r="S16" s="202"/>
      <c r="T16" s="326"/>
      <c r="U16" s="274"/>
      <c r="V16" s="91">
        <f t="shared" si="2"/>
      </c>
      <c r="W16" s="350"/>
      <c r="X16" s="202"/>
      <c r="Y16" s="202"/>
      <c r="Z16" s="202"/>
      <c r="AA16" s="326"/>
      <c r="AC16" s="127">
        <f>'主催者入力欄'!C19</f>
        <v>12</v>
      </c>
      <c r="AD16" s="15" t="str">
        <f>'主催者入力欄'!D19</f>
        <v>共通棒高跳</v>
      </c>
      <c r="AE16" s="128">
        <f>COUNTIF($G$5:$G$44,AC16)+COUNTIF(N$5:$N$44,AC16)+COUNTIF(U$5:$U$44,AC16)</f>
        <v>0</v>
      </c>
      <c r="AF16" s="128">
        <f>'主催者入力欄'!E19</f>
        <v>0</v>
      </c>
      <c r="AG16" s="22"/>
      <c r="AH16" s="22"/>
      <c r="AI16" s="14" t="e">
        <f>#N/A</f>
        <v>#N/A</v>
      </c>
      <c r="AJ16" s="15" t="e">
        <f>#N/A</f>
        <v>#N/A</v>
      </c>
      <c r="AK16" s="13" t="e">
        <f>#N/A</f>
        <v>#N/A</v>
      </c>
      <c r="AL16" s="14" t="e">
        <f>#N/A</f>
        <v>#N/A</v>
      </c>
      <c r="AM16" s="14" t="e">
        <f>#N/A</f>
        <v>#N/A</v>
      </c>
      <c r="AN16" s="14" t="e">
        <f>#N/A</f>
        <v>#N/A</v>
      </c>
      <c r="AO16" s="14" t="e">
        <f>#N/A</f>
        <v>#N/A</v>
      </c>
      <c r="AP16" s="14" t="e">
        <f>#N/A</f>
        <v>#N/A</v>
      </c>
      <c r="AQ16" s="22" t="e">
        <f>#N/A</f>
        <v>#N/A</v>
      </c>
      <c r="AR16" s="14" t="e">
        <f>#N/A</f>
        <v>#N/A</v>
      </c>
      <c r="AS16" s="15">
        <f>COUNTIF($AR$5:$AR$122,AR16)-COUNTIF(AR17:$AR$124,AR16)</f>
        <v>11</v>
      </c>
      <c r="AT16" s="13" t="e">
        <f>#N/A</f>
        <v>#N/A</v>
      </c>
      <c r="AU16" s="14" t="e">
        <f>#N/A</f>
        <v>#N/A</v>
      </c>
      <c r="AV16" s="14" t="e">
        <f>#N/A</f>
        <v>#N/A</v>
      </c>
      <c r="AW16" s="14" t="e">
        <f>#N/A</f>
        <v>#N/A</v>
      </c>
      <c r="AX16" s="14" t="e">
        <f>#N/A</f>
        <v>#N/A</v>
      </c>
      <c r="AY16" s="14" t="e">
        <f>#N/A</f>
        <v>#N/A</v>
      </c>
    </row>
    <row r="17" spans="1:51" s="9" customFormat="1" ht="18.75" customHeight="1">
      <c r="A17" s="336">
        <f>'男女３号リレー様式印刷'!AG44</f>
        <v>13</v>
      </c>
      <c r="B17" s="92">
        <v>13</v>
      </c>
      <c r="C17" s="87"/>
      <c r="D17" s="87"/>
      <c r="E17" s="88"/>
      <c r="F17" s="89"/>
      <c r="G17" s="90"/>
      <c r="H17" s="91">
        <f t="shared" si="0"/>
      </c>
      <c r="I17" s="350"/>
      <c r="J17" s="202"/>
      <c r="K17" s="202"/>
      <c r="L17" s="202"/>
      <c r="M17" s="326"/>
      <c r="N17" s="90"/>
      <c r="O17" s="91">
        <f t="shared" si="1"/>
      </c>
      <c r="P17" s="350"/>
      <c r="Q17" s="202"/>
      <c r="R17" s="202"/>
      <c r="S17" s="202"/>
      <c r="T17" s="326"/>
      <c r="U17" s="274"/>
      <c r="V17" s="91">
        <f t="shared" si="2"/>
      </c>
      <c r="W17" s="350"/>
      <c r="X17" s="202"/>
      <c r="Y17" s="202"/>
      <c r="Z17" s="202"/>
      <c r="AA17" s="326"/>
      <c r="AC17" s="127">
        <f>'主催者入力欄'!C20</f>
        <v>13</v>
      </c>
      <c r="AD17" s="15" t="str">
        <f>'主催者入力欄'!D20</f>
        <v>共通走幅跳</v>
      </c>
      <c r="AE17" s="128">
        <f>COUNTIF($G$5:$G$44,AC17)+COUNTIF(N$5:$N$44,AC17)+COUNTIF(U$5:$U$44,AC17)</f>
        <v>0</v>
      </c>
      <c r="AF17" s="128">
        <f>'主催者入力欄'!E20</f>
        <v>0</v>
      </c>
      <c r="AG17" s="22"/>
      <c r="AH17" s="22"/>
      <c r="AI17" s="14" t="e">
        <f>#N/A</f>
        <v>#N/A</v>
      </c>
      <c r="AJ17" s="15" t="e">
        <f>#N/A</f>
        <v>#N/A</v>
      </c>
      <c r="AK17" s="13" t="e">
        <f>#N/A</f>
        <v>#N/A</v>
      </c>
      <c r="AL17" s="14" t="e">
        <f>#N/A</f>
        <v>#N/A</v>
      </c>
      <c r="AM17" s="14" t="e">
        <f>#N/A</f>
        <v>#N/A</v>
      </c>
      <c r="AN17" s="14" t="e">
        <f>#N/A</f>
        <v>#N/A</v>
      </c>
      <c r="AO17" s="14" t="e">
        <f>#N/A</f>
        <v>#N/A</v>
      </c>
      <c r="AP17" s="14" t="e">
        <f>#N/A</f>
        <v>#N/A</v>
      </c>
      <c r="AQ17" s="22" t="e">
        <f>#N/A</f>
        <v>#N/A</v>
      </c>
      <c r="AR17" s="14" t="e">
        <f>#N/A</f>
        <v>#N/A</v>
      </c>
      <c r="AS17" s="15">
        <f>COUNTIF($AR$5:$AR$122,AR17)-COUNTIF(AR18:$AR$124,AR17)</f>
        <v>12</v>
      </c>
      <c r="AT17" s="13" t="e">
        <f>#N/A</f>
        <v>#N/A</v>
      </c>
      <c r="AU17" s="14" t="e">
        <f>#N/A</f>
        <v>#N/A</v>
      </c>
      <c r="AV17" s="14" t="e">
        <f>#N/A</f>
        <v>#N/A</v>
      </c>
      <c r="AW17" s="14" t="e">
        <f>#N/A</f>
        <v>#N/A</v>
      </c>
      <c r="AX17" s="14" t="e">
        <f>#N/A</f>
        <v>#N/A</v>
      </c>
      <c r="AY17" s="14" t="e">
        <f>#N/A</f>
        <v>#N/A</v>
      </c>
    </row>
    <row r="18" spans="1:51" s="9" customFormat="1" ht="18.75" customHeight="1">
      <c r="A18" s="336">
        <f>'男女３号リレー様式印刷'!AG45</f>
        <v>14</v>
      </c>
      <c r="B18" s="92">
        <v>14</v>
      </c>
      <c r="C18" s="87"/>
      <c r="D18" s="87"/>
      <c r="E18" s="88"/>
      <c r="F18" s="89"/>
      <c r="G18" s="90"/>
      <c r="H18" s="91">
        <f t="shared" si="0"/>
      </c>
      <c r="I18" s="350"/>
      <c r="J18" s="202"/>
      <c r="K18" s="202"/>
      <c r="L18" s="202"/>
      <c r="M18" s="326"/>
      <c r="N18" s="90"/>
      <c r="O18" s="91">
        <f t="shared" si="1"/>
      </c>
      <c r="P18" s="350"/>
      <c r="Q18" s="202"/>
      <c r="R18" s="202"/>
      <c r="S18" s="202"/>
      <c r="T18" s="326"/>
      <c r="U18" s="274"/>
      <c r="V18" s="91">
        <f t="shared" si="2"/>
      </c>
      <c r="W18" s="350"/>
      <c r="X18" s="202"/>
      <c r="Y18" s="202"/>
      <c r="Z18" s="202"/>
      <c r="AA18" s="326"/>
      <c r="AC18" s="127">
        <f>'主催者入力欄'!C21</f>
        <v>14</v>
      </c>
      <c r="AD18" s="15" t="str">
        <f>'主催者入力欄'!D21</f>
        <v>共通砲丸投</v>
      </c>
      <c r="AE18" s="128">
        <f>COUNTIF($G$5:$G$44,AC18)+COUNTIF(N$5:$N$44,AC18)+COUNTIF(U$5:$U$44,AC18)</f>
        <v>0</v>
      </c>
      <c r="AF18" s="128">
        <f>'主催者入力欄'!E21</f>
        <v>0</v>
      </c>
      <c r="AG18" s="22"/>
      <c r="AH18" s="22"/>
      <c r="AI18" s="14" t="e">
        <f>#N/A</f>
        <v>#N/A</v>
      </c>
      <c r="AJ18" s="15" t="e">
        <f>#N/A</f>
        <v>#N/A</v>
      </c>
      <c r="AK18" s="13" t="e">
        <f>#N/A</f>
        <v>#N/A</v>
      </c>
      <c r="AL18" s="14" t="e">
        <f>#N/A</f>
        <v>#N/A</v>
      </c>
      <c r="AM18" s="14" t="e">
        <f>#N/A</f>
        <v>#N/A</v>
      </c>
      <c r="AN18" s="14" t="e">
        <f>#N/A</f>
        <v>#N/A</v>
      </c>
      <c r="AO18" s="14" t="e">
        <f>#N/A</f>
        <v>#N/A</v>
      </c>
      <c r="AP18" s="14" t="e">
        <f>#N/A</f>
        <v>#N/A</v>
      </c>
      <c r="AQ18" s="22" t="e">
        <f>#N/A</f>
        <v>#N/A</v>
      </c>
      <c r="AR18" s="14" t="e">
        <f>#N/A</f>
        <v>#N/A</v>
      </c>
      <c r="AS18" s="15">
        <f>COUNTIF($AR$5:$AR$122,AR18)-COUNTIF(AR19:$AR$124,AR18)</f>
        <v>13</v>
      </c>
      <c r="AT18" s="13" t="e">
        <f>#N/A</f>
        <v>#N/A</v>
      </c>
      <c r="AU18" s="14" t="e">
        <f>#N/A</f>
        <v>#N/A</v>
      </c>
      <c r="AV18" s="14" t="e">
        <f>#N/A</f>
        <v>#N/A</v>
      </c>
      <c r="AW18" s="14" t="e">
        <f>#N/A</f>
        <v>#N/A</v>
      </c>
      <c r="AX18" s="14" t="e">
        <f>#N/A</f>
        <v>#N/A</v>
      </c>
      <c r="AY18" s="14" t="e">
        <f>#N/A</f>
        <v>#N/A</v>
      </c>
    </row>
    <row r="19" spans="1:51" s="9" customFormat="1" ht="18.75" customHeight="1">
      <c r="A19" s="336">
        <f>'男女３号リレー様式印刷'!AG46</f>
        <v>15</v>
      </c>
      <c r="B19" s="92">
        <v>15</v>
      </c>
      <c r="C19" s="87"/>
      <c r="D19" s="87"/>
      <c r="E19" s="88"/>
      <c r="F19" s="89"/>
      <c r="G19" s="90"/>
      <c r="H19" s="91">
        <f t="shared" si="0"/>
      </c>
      <c r="I19" s="350"/>
      <c r="J19" s="202"/>
      <c r="K19" s="202"/>
      <c r="L19" s="202"/>
      <c r="M19" s="326"/>
      <c r="N19" s="90"/>
      <c r="O19" s="91">
        <f t="shared" si="1"/>
      </c>
      <c r="P19" s="350"/>
      <c r="Q19" s="202"/>
      <c r="R19" s="202"/>
      <c r="S19" s="202"/>
      <c r="T19" s="326"/>
      <c r="U19" s="274"/>
      <c r="V19" s="91">
        <f t="shared" si="2"/>
      </c>
      <c r="W19" s="350"/>
      <c r="X19" s="202"/>
      <c r="Y19" s="202"/>
      <c r="Z19" s="202"/>
      <c r="AA19" s="326"/>
      <c r="AC19" s="127">
        <f>'主催者入力欄'!C22</f>
        <v>15</v>
      </c>
      <c r="AD19" s="15" t="str">
        <f>'主催者入力欄'!D22</f>
        <v>共通四種競技</v>
      </c>
      <c r="AE19" s="128">
        <f>COUNTIF($G$5:$G$44,AC19)+COUNTIF(N$5:$N$44,AC19)+COUNTIF(U$5:$U$44,AC19)</f>
        <v>0</v>
      </c>
      <c r="AF19" s="128">
        <f>'主催者入力欄'!E22</f>
        <v>0</v>
      </c>
      <c r="AG19" s="22"/>
      <c r="AH19" s="22"/>
      <c r="AI19" s="14" t="e">
        <f>#N/A</f>
        <v>#N/A</v>
      </c>
      <c r="AJ19" s="15" t="e">
        <f>#N/A</f>
        <v>#N/A</v>
      </c>
      <c r="AK19" s="13" t="e">
        <f>#N/A</f>
        <v>#N/A</v>
      </c>
      <c r="AL19" s="14" t="e">
        <f>#N/A</f>
        <v>#N/A</v>
      </c>
      <c r="AM19" s="14" t="e">
        <f>#N/A</f>
        <v>#N/A</v>
      </c>
      <c r="AN19" s="14" t="e">
        <f>#N/A</f>
        <v>#N/A</v>
      </c>
      <c r="AO19" s="14" t="e">
        <f>#N/A</f>
        <v>#N/A</v>
      </c>
      <c r="AP19" s="14" t="e">
        <f>#N/A</f>
        <v>#N/A</v>
      </c>
      <c r="AQ19" s="22" t="e">
        <f>#N/A</f>
        <v>#N/A</v>
      </c>
      <c r="AR19" s="14" t="e">
        <f>#N/A</f>
        <v>#N/A</v>
      </c>
      <c r="AS19" s="15">
        <f>COUNTIF($AR$5:$AR$122,AR19)-COUNTIF(AR20:$AR$124,AR19)</f>
        <v>14</v>
      </c>
      <c r="AT19" s="13" t="e">
        <f>#N/A</f>
        <v>#N/A</v>
      </c>
      <c r="AU19" s="14" t="e">
        <f>#N/A</f>
        <v>#N/A</v>
      </c>
      <c r="AV19" s="14" t="e">
        <f>#N/A</f>
        <v>#N/A</v>
      </c>
      <c r="AW19" s="14" t="e">
        <f>#N/A</f>
        <v>#N/A</v>
      </c>
      <c r="AX19" s="14" t="e">
        <f>#N/A</f>
        <v>#N/A</v>
      </c>
      <c r="AY19" s="14" t="e">
        <f>#N/A</f>
        <v>#N/A</v>
      </c>
    </row>
    <row r="20" spans="1:52" s="9" customFormat="1" ht="18.75" customHeight="1">
      <c r="A20" s="336">
        <f>'男女３号リレー様式印刷'!AG47</f>
        <v>16</v>
      </c>
      <c r="B20" s="92">
        <v>16</v>
      </c>
      <c r="C20" s="87"/>
      <c r="D20" s="87"/>
      <c r="E20" s="88"/>
      <c r="F20" s="89"/>
      <c r="G20" s="90"/>
      <c r="H20" s="91">
        <f t="shared" si="0"/>
      </c>
      <c r="I20" s="350"/>
      <c r="J20" s="202"/>
      <c r="K20" s="202"/>
      <c r="L20" s="202"/>
      <c r="M20" s="326"/>
      <c r="N20" s="90"/>
      <c r="O20" s="91">
        <f t="shared" si="1"/>
      </c>
      <c r="P20" s="350"/>
      <c r="Q20" s="202"/>
      <c r="R20" s="202"/>
      <c r="S20" s="202"/>
      <c r="T20" s="326"/>
      <c r="U20" s="274"/>
      <c r="V20" s="91">
        <f t="shared" si="2"/>
      </c>
      <c r="W20" s="350"/>
      <c r="X20" s="202"/>
      <c r="Y20" s="202"/>
      <c r="Z20" s="202"/>
      <c r="AA20" s="326"/>
      <c r="AC20" s="127">
        <f>'主催者入力欄'!C23</f>
        <v>16</v>
      </c>
      <c r="AD20" s="15" t="str">
        <f>'主催者入力欄'!D23</f>
        <v>共通4×100mR</v>
      </c>
      <c r="AE20" s="128">
        <f>COUNTIF($G$5:$G$44,AC20)+COUNTIF(N$5:$N$44,AC20)+COUNTIF(U$5:$U$44,AC20)</f>
        <v>0</v>
      </c>
      <c r="AF20" s="128">
        <f>'主催者入力欄'!E23</f>
        <v>6</v>
      </c>
      <c r="AG20" s="22"/>
      <c r="AH20" s="22"/>
      <c r="AI20" s="14" t="e">
        <f>#N/A</f>
        <v>#N/A</v>
      </c>
      <c r="AJ20" s="15" t="e">
        <f>#N/A</f>
        <v>#N/A</v>
      </c>
      <c r="AK20" s="13" t="e">
        <f>#N/A</f>
        <v>#N/A</v>
      </c>
      <c r="AL20" s="14" t="e">
        <f>#N/A</f>
        <v>#N/A</v>
      </c>
      <c r="AM20" s="14" t="e">
        <f>#N/A</f>
        <v>#N/A</v>
      </c>
      <c r="AN20" s="14" t="e">
        <f>#N/A</f>
        <v>#N/A</v>
      </c>
      <c r="AO20" s="14" t="e">
        <f>#N/A</f>
        <v>#N/A</v>
      </c>
      <c r="AP20" s="14" t="e">
        <f>#N/A</f>
        <v>#N/A</v>
      </c>
      <c r="AQ20" s="22" t="e">
        <f>#N/A</f>
        <v>#N/A</v>
      </c>
      <c r="AR20" s="14" t="e">
        <f>#N/A</f>
        <v>#N/A</v>
      </c>
      <c r="AS20" s="15">
        <f>COUNTIF($AR$5:$AR$122,AR20)-COUNTIF(AR21:$AR$124,AR20)</f>
        <v>15</v>
      </c>
      <c r="AT20" s="13" t="e">
        <f>#N/A</f>
        <v>#N/A</v>
      </c>
      <c r="AU20" s="14" t="e">
        <f>#N/A</f>
        <v>#N/A</v>
      </c>
      <c r="AV20" s="14" t="e">
        <f>#N/A</f>
        <v>#N/A</v>
      </c>
      <c r="AW20" s="14" t="e">
        <f>#N/A</f>
        <v>#N/A</v>
      </c>
      <c r="AX20" s="14" t="e">
        <f>#N/A</f>
        <v>#N/A</v>
      </c>
      <c r="AY20" s="14" t="e">
        <f>#N/A</f>
        <v>#N/A</v>
      </c>
      <c r="AZ20" s="30"/>
    </row>
    <row r="21" spans="1:51" s="9" customFormat="1" ht="18.75" customHeight="1">
      <c r="A21" s="336">
        <f>'男女３号リレー様式印刷'!AG48</f>
        <v>17</v>
      </c>
      <c r="B21" s="92">
        <v>17</v>
      </c>
      <c r="C21" s="87"/>
      <c r="D21" s="87"/>
      <c r="E21" s="88"/>
      <c r="F21" s="89"/>
      <c r="G21" s="90"/>
      <c r="H21" s="91">
        <f t="shared" si="0"/>
      </c>
      <c r="I21" s="350"/>
      <c r="J21" s="202"/>
      <c r="K21" s="202"/>
      <c r="L21" s="202"/>
      <c r="M21" s="326"/>
      <c r="N21" s="90"/>
      <c r="O21" s="91">
        <f t="shared" si="1"/>
      </c>
      <c r="P21" s="350"/>
      <c r="Q21" s="202"/>
      <c r="R21" s="202"/>
      <c r="S21" s="202"/>
      <c r="T21" s="326"/>
      <c r="U21" s="274"/>
      <c r="V21" s="91">
        <f t="shared" si="2"/>
      </c>
      <c r="W21" s="350"/>
      <c r="X21" s="202"/>
      <c r="Y21" s="202"/>
      <c r="Z21" s="202"/>
      <c r="AA21" s="326"/>
      <c r="AC21" s="127">
        <f>'主催者入力欄'!C24</f>
        <v>17</v>
      </c>
      <c r="AD21" s="15">
        <f>'主催者入力欄'!D24</f>
        <v>0</v>
      </c>
      <c r="AE21" s="128">
        <f>COUNTIF($G$5:$G$44,AC21)+COUNTIF(N$5:$N$44,AC21)+COUNTIF(U$5:$U$44,AC21)</f>
        <v>0</v>
      </c>
      <c r="AF21" s="128">
        <f>'主催者入力欄'!E24</f>
        <v>0</v>
      </c>
      <c r="AG21" s="22"/>
      <c r="AH21" s="22"/>
      <c r="AI21" s="14" t="e">
        <f>#N/A</f>
        <v>#N/A</v>
      </c>
      <c r="AJ21" s="15" t="e">
        <f>#N/A</f>
        <v>#N/A</v>
      </c>
      <c r="AK21" s="13" t="e">
        <f>#N/A</f>
        <v>#N/A</v>
      </c>
      <c r="AL21" s="14" t="e">
        <f>#N/A</f>
        <v>#N/A</v>
      </c>
      <c r="AM21" s="14" t="e">
        <f>#N/A</f>
        <v>#N/A</v>
      </c>
      <c r="AN21" s="14" t="e">
        <f>#N/A</f>
        <v>#N/A</v>
      </c>
      <c r="AO21" s="14" t="e">
        <f>#N/A</f>
        <v>#N/A</v>
      </c>
      <c r="AP21" s="14" t="e">
        <f>#N/A</f>
        <v>#N/A</v>
      </c>
      <c r="AQ21" s="22" t="e">
        <f>#N/A</f>
        <v>#N/A</v>
      </c>
      <c r="AR21" s="14" t="e">
        <f>#N/A</f>
        <v>#N/A</v>
      </c>
      <c r="AS21" s="15">
        <f>COUNTIF($AR$5:$AR$122,AR21)-COUNTIF(AR22:$AR$124,AR21)</f>
        <v>16</v>
      </c>
      <c r="AT21" s="13" t="e">
        <f>#N/A</f>
        <v>#N/A</v>
      </c>
      <c r="AU21" s="14" t="e">
        <f>#N/A</f>
        <v>#N/A</v>
      </c>
      <c r="AV21" s="14" t="e">
        <f>#N/A</f>
        <v>#N/A</v>
      </c>
      <c r="AW21" s="14" t="e">
        <f>#N/A</f>
        <v>#N/A</v>
      </c>
      <c r="AX21" s="14" t="e">
        <f>#N/A</f>
        <v>#N/A</v>
      </c>
      <c r="AY21" s="14" t="e">
        <f>#N/A</f>
        <v>#N/A</v>
      </c>
    </row>
    <row r="22" spans="1:52" s="9" customFormat="1" ht="18.75" customHeight="1">
      <c r="A22" s="336">
        <f>'男女３号リレー様式印刷'!AG49</f>
        <v>18</v>
      </c>
      <c r="B22" s="92">
        <v>18</v>
      </c>
      <c r="C22" s="87"/>
      <c r="D22" s="87"/>
      <c r="E22" s="88"/>
      <c r="F22" s="89"/>
      <c r="G22" s="90"/>
      <c r="H22" s="91">
        <f t="shared" si="0"/>
      </c>
      <c r="I22" s="350"/>
      <c r="J22" s="202"/>
      <c r="K22" s="202"/>
      <c r="L22" s="202"/>
      <c r="M22" s="326"/>
      <c r="N22" s="90"/>
      <c r="O22" s="91">
        <f t="shared" si="1"/>
      </c>
      <c r="P22" s="350"/>
      <c r="Q22" s="202"/>
      <c r="R22" s="202"/>
      <c r="S22" s="202"/>
      <c r="T22" s="326"/>
      <c r="U22" s="274"/>
      <c r="V22" s="91">
        <f t="shared" si="2"/>
      </c>
      <c r="W22" s="350"/>
      <c r="X22" s="202"/>
      <c r="Y22" s="202"/>
      <c r="Z22" s="202"/>
      <c r="AA22" s="326"/>
      <c r="AC22" s="127">
        <f>'主催者入力欄'!C25</f>
        <v>18</v>
      </c>
      <c r="AD22" s="15">
        <f>'主催者入力欄'!D25</f>
        <v>0</v>
      </c>
      <c r="AE22" s="128">
        <f>COUNTIF($G$5:$G$44,AC22)+COUNTIF(N$5:$N$44,AC22)+COUNTIF(U$5:$U$44,AC22)</f>
        <v>0</v>
      </c>
      <c r="AF22" s="128">
        <f>'主催者入力欄'!E25</f>
        <v>0</v>
      </c>
      <c r="AG22" s="22"/>
      <c r="AH22" s="22"/>
      <c r="AI22" s="14" t="e">
        <f>#N/A</f>
        <v>#N/A</v>
      </c>
      <c r="AJ22" s="15" t="e">
        <f>#N/A</f>
        <v>#N/A</v>
      </c>
      <c r="AK22" s="13" t="e">
        <f>#N/A</f>
        <v>#N/A</v>
      </c>
      <c r="AL22" s="14" t="e">
        <f>#N/A</f>
        <v>#N/A</v>
      </c>
      <c r="AM22" s="14" t="e">
        <f>#N/A</f>
        <v>#N/A</v>
      </c>
      <c r="AN22" s="14" t="e">
        <f>#N/A</f>
        <v>#N/A</v>
      </c>
      <c r="AO22" s="14" t="e">
        <f>#N/A</f>
        <v>#N/A</v>
      </c>
      <c r="AP22" s="14" t="e">
        <f>#N/A</f>
        <v>#N/A</v>
      </c>
      <c r="AQ22" s="22" t="e">
        <f>#N/A</f>
        <v>#N/A</v>
      </c>
      <c r="AR22" s="14" t="e">
        <f>#N/A</f>
        <v>#N/A</v>
      </c>
      <c r="AS22" s="15">
        <f>COUNTIF($AR$5:$AR$122,AR22)-COUNTIF(AR23:$AR$124,AR22)</f>
        <v>17</v>
      </c>
      <c r="AT22" s="13" t="e">
        <f>#N/A</f>
        <v>#N/A</v>
      </c>
      <c r="AU22" s="14" t="e">
        <f>#N/A</f>
        <v>#N/A</v>
      </c>
      <c r="AV22" s="14" t="e">
        <f>#N/A</f>
        <v>#N/A</v>
      </c>
      <c r="AW22" s="14" t="e">
        <f>#N/A</f>
        <v>#N/A</v>
      </c>
      <c r="AX22" s="14" t="e">
        <f>#N/A</f>
        <v>#N/A</v>
      </c>
      <c r="AY22" s="14" t="e">
        <f>#N/A</f>
        <v>#N/A</v>
      </c>
      <c r="AZ22" s="46"/>
    </row>
    <row r="23" spans="1:56" s="9" customFormat="1" ht="18.75" customHeight="1">
      <c r="A23" s="336">
        <f>'男女３号リレー様式印刷'!AG50</f>
        <v>19</v>
      </c>
      <c r="B23" s="92">
        <v>19</v>
      </c>
      <c r="C23" s="87"/>
      <c r="D23" s="87"/>
      <c r="E23" s="88"/>
      <c r="F23" s="89"/>
      <c r="G23" s="90"/>
      <c r="H23" s="91">
        <f t="shared" si="0"/>
      </c>
      <c r="I23" s="350"/>
      <c r="J23" s="202"/>
      <c r="K23" s="202"/>
      <c r="L23" s="202"/>
      <c r="M23" s="326"/>
      <c r="N23" s="90"/>
      <c r="O23" s="91">
        <f t="shared" si="1"/>
      </c>
      <c r="P23" s="350"/>
      <c r="Q23" s="202"/>
      <c r="R23" s="202"/>
      <c r="S23" s="202"/>
      <c r="T23" s="326"/>
      <c r="U23" s="274"/>
      <c r="V23" s="91">
        <f t="shared" si="2"/>
      </c>
      <c r="W23" s="350"/>
      <c r="X23" s="202"/>
      <c r="Y23" s="202"/>
      <c r="Z23" s="202"/>
      <c r="AA23" s="326"/>
      <c r="AC23" s="127">
        <f>'主催者入力欄'!C26</f>
        <v>19</v>
      </c>
      <c r="AD23" s="15">
        <f>'主催者入力欄'!D26</f>
        <v>0</v>
      </c>
      <c r="AE23" s="128">
        <f>COUNTIF($G$5:$G$44,AC23)+COUNTIF(N$5:$N$44,AC23)+COUNTIF(U$5:$U$44,AC23)</f>
        <v>0</v>
      </c>
      <c r="AF23" s="128">
        <f>'主催者入力欄'!E26</f>
        <v>0</v>
      </c>
      <c r="AG23" s="22"/>
      <c r="AH23" s="22"/>
      <c r="AI23" s="14" t="e">
        <f>#N/A</f>
        <v>#N/A</v>
      </c>
      <c r="AJ23" s="15" t="e">
        <f>#N/A</f>
        <v>#N/A</v>
      </c>
      <c r="AK23" s="13" t="e">
        <f>#N/A</f>
        <v>#N/A</v>
      </c>
      <c r="AL23" s="14" t="e">
        <f>#N/A</f>
        <v>#N/A</v>
      </c>
      <c r="AM23" s="14" t="e">
        <f>#N/A</f>
        <v>#N/A</v>
      </c>
      <c r="AN23" s="14" t="e">
        <f>#N/A</f>
        <v>#N/A</v>
      </c>
      <c r="AO23" s="14" t="e">
        <f>#N/A</f>
        <v>#N/A</v>
      </c>
      <c r="AP23" s="14" t="e">
        <f>#N/A</f>
        <v>#N/A</v>
      </c>
      <c r="AQ23" s="22" t="e">
        <f>#N/A</f>
        <v>#N/A</v>
      </c>
      <c r="AR23" s="14" t="e">
        <f>#N/A</f>
        <v>#N/A</v>
      </c>
      <c r="AS23" s="15">
        <f>COUNTIF($AR$5:$AR$122,AR23)-COUNTIF(AR24:$AR$124,AR23)</f>
        <v>18</v>
      </c>
      <c r="AT23" s="13" t="e">
        <f>#N/A</f>
        <v>#N/A</v>
      </c>
      <c r="AU23" s="14" t="e">
        <f>#N/A</f>
        <v>#N/A</v>
      </c>
      <c r="AV23" s="14" t="e">
        <f>#N/A</f>
        <v>#N/A</v>
      </c>
      <c r="AW23" s="14" t="e">
        <f>#N/A</f>
        <v>#N/A</v>
      </c>
      <c r="AX23" s="14" t="e">
        <f>#N/A</f>
        <v>#N/A</v>
      </c>
      <c r="AY23" s="14" t="e">
        <f>#N/A</f>
        <v>#N/A</v>
      </c>
      <c r="AZ23" s="44"/>
      <c r="BA23" s="44"/>
      <c r="BB23" s="44"/>
      <c r="BC23" s="44"/>
      <c r="BD23" s="44"/>
    </row>
    <row r="24" spans="1:56" s="9" customFormat="1" ht="18.75" customHeight="1" thickBot="1">
      <c r="A24" s="336">
        <f>'男女３号リレー様式印刷'!AG51</f>
        <v>20</v>
      </c>
      <c r="B24" s="97">
        <v>20</v>
      </c>
      <c r="C24" s="98"/>
      <c r="D24" s="98"/>
      <c r="E24" s="99"/>
      <c r="F24" s="100"/>
      <c r="G24" s="276"/>
      <c r="H24" s="102">
        <f t="shared" si="0"/>
      </c>
      <c r="I24" s="350"/>
      <c r="J24" s="277"/>
      <c r="K24" s="277"/>
      <c r="L24" s="277"/>
      <c r="M24" s="327"/>
      <c r="N24" s="276"/>
      <c r="O24" s="102">
        <f t="shared" si="1"/>
      </c>
      <c r="P24" s="350"/>
      <c r="Q24" s="277"/>
      <c r="R24" s="277"/>
      <c r="S24" s="277"/>
      <c r="T24" s="327"/>
      <c r="U24" s="276"/>
      <c r="V24" s="102">
        <f t="shared" si="2"/>
      </c>
      <c r="W24" s="349"/>
      <c r="X24" s="277"/>
      <c r="Y24" s="277"/>
      <c r="Z24" s="277"/>
      <c r="AA24" s="327"/>
      <c r="AC24" s="127">
        <f>'主催者入力欄'!C27</f>
        <v>20</v>
      </c>
      <c r="AD24" s="15">
        <f>'主催者入力欄'!D27</f>
        <v>0</v>
      </c>
      <c r="AE24" s="128">
        <f>COUNTIF($G$5:$G$44,AC24)+COUNTIF(N$5:$N$44,AC24)+COUNTIF(U$5:$U$44,AC24)</f>
        <v>0</v>
      </c>
      <c r="AF24" s="128">
        <f>'主催者入力欄'!E27</f>
        <v>0</v>
      </c>
      <c r="AG24" s="22"/>
      <c r="AH24" s="22"/>
      <c r="AI24" s="14" t="e">
        <f>#N/A</f>
        <v>#N/A</v>
      </c>
      <c r="AJ24" s="15" t="e">
        <f>#N/A</f>
        <v>#N/A</v>
      </c>
      <c r="AK24" s="13" t="e">
        <f>#N/A</f>
        <v>#N/A</v>
      </c>
      <c r="AL24" s="14" t="e">
        <f>#N/A</f>
        <v>#N/A</v>
      </c>
      <c r="AM24" s="14" t="e">
        <f>#N/A</f>
        <v>#N/A</v>
      </c>
      <c r="AN24" s="14" t="e">
        <f>#N/A</f>
        <v>#N/A</v>
      </c>
      <c r="AO24" s="14" t="e">
        <f>#N/A</f>
        <v>#N/A</v>
      </c>
      <c r="AP24" s="14" t="e">
        <f>#N/A</f>
        <v>#N/A</v>
      </c>
      <c r="AQ24" s="22" t="e">
        <f>#N/A</f>
        <v>#N/A</v>
      </c>
      <c r="AR24" s="14" t="e">
        <f>#N/A</f>
        <v>#N/A</v>
      </c>
      <c r="AS24" s="15">
        <f>COUNTIF($AR$5:$AR$122,AR24)-COUNTIF(AR25:$AR$124,AR24)</f>
        <v>19</v>
      </c>
      <c r="AT24" s="13" t="e">
        <f>#N/A</f>
        <v>#N/A</v>
      </c>
      <c r="AU24" s="14" t="e">
        <f>#N/A</f>
        <v>#N/A</v>
      </c>
      <c r="AV24" s="14" t="e">
        <f>#N/A</f>
        <v>#N/A</v>
      </c>
      <c r="AW24" s="14" t="e">
        <f>#N/A</f>
        <v>#N/A</v>
      </c>
      <c r="AX24" s="14" t="e">
        <f>#N/A</f>
        <v>#N/A</v>
      </c>
      <c r="AY24" s="14" t="e">
        <f>#N/A</f>
        <v>#N/A</v>
      </c>
      <c r="AZ24" s="44"/>
      <c r="BA24" s="44"/>
      <c r="BB24" s="44"/>
      <c r="BC24" s="44"/>
      <c r="BD24" s="44"/>
    </row>
    <row r="25" spans="2:56" s="9" customFormat="1" ht="18.75" customHeight="1" hidden="1">
      <c r="B25" s="86">
        <v>21</v>
      </c>
      <c r="C25" s="87"/>
      <c r="D25" s="87"/>
      <c r="E25" s="88"/>
      <c r="F25" s="89"/>
      <c r="G25" s="274"/>
      <c r="H25" s="91" t="e">
        <f>#N/A</f>
        <v>#N/A</v>
      </c>
      <c r="I25" s="106"/>
      <c r="J25" s="275"/>
      <c r="K25" s="275"/>
      <c r="L25" s="275"/>
      <c r="M25" s="207"/>
      <c r="N25" s="274"/>
      <c r="O25" s="91" t="e">
        <f>#N/A</f>
        <v>#N/A</v>
      </c>
      <c r="P25" s="106"/>
      <c r="Q25" s="275"/>
      <c r="R25" s="275"/>
      <c r="S25" s="275"/>
      <c r="T25" s="207"/>
      <c r="U25" s="274"/>
      <c r="V25" s="91" t="e">
        <f>#N/A</f>
        <v>#N/A</v>
      </c>
      <c r="W25" s="106"/>
      <c r="X25" s="275"/>
      <c r="Y25" s="275"/>
      <c r="Z25" s="275"/>
      <c r="AA25" s="207"/>
      <c r="AC25" s="127">
        <f>'主催者入力欄'!C28</f>
        <v>21</v>
      </c>
      <c r="AD25" s="15">
        <f>'主催者入力欄'!D28</f>
        <v>0</v>
      </c>
      <c r="AE25" s="128">
        <f>COUNTIF($G$5:$G$44,AC25)+COUNTIF(N$5:$N$44,AC25)+COUNTIF(U$5:$U$44,AC25)</f>
        <v>0</v>
      </c>
      <c r="AF25" s="128">
        <f>'主催者入力欄'!E28</f>
        <v>0</v>
      </c>
      <c r="AG25" s="22"/>
      <c r="AH25" s="22"/>
      <c r="AI25" s="14" t="e">
        <f>#N/A</f>
        <v>#N/A</v>
      </c>
      <c r="AJ25" s="15" t="e">
        <f>#N/A</f>
        <v>#N/A</v>
      </c>
      <c r="AK25" s="13" t="e">
        <f>#N/A</f>
        <v>#N/A</v>
      </c>
      <c r="AL25" s="14" t="e">
        <f>#N/A</f>
        <v>#N/A</v>
      </c>
      <c r="AM25" s="14" t="e">
        <f>#N/A</f>
        <v>#N/A</v>
      </c>
      <c r="AN25" s="14" t="e">
        <f>#N/A</f>
        <v>#N/A</v>
      </c>
      <c r="AO25" s="14" t="e">
        <f>#N/A</f>
        <v>#N/A</v>
      </c>
      <c r="AP25" s="14" t="e">
        <f>#N/A</f>
        <v>#N/A</v>
      </c>
      <c r="AQ25" s="22" t="e">
        <f>#N/A</f>
        <v>#N/A</v>
      </c>
      <c r="AR25" s="14" t="e">
        <f>#N/A</f>
        <v>#N/A</v>
      </c>
      <c r="AS25" s="15">
        <f>COUNTIF($AR$5:$AR$122,AR25)-COUNTIF(AR26:$AR$124,AR25)</f>
        <v>20</v>
      </c>
      <c r="AT25" s="13" t="e">
        <f>#N/A</f>
        <v>#N/A</v>
      </c>
      <c r="AU25" s="14" t="e">
        <f>#N/A</f>
        <v>#N/A</v>
      </c>
      <c r="AV25" s="14" t="e">
        <f>#N/A</f>
        <v>#N/A</v>
      </c>
      <c r="AW25" s="14" t="e">
        <f>#N/A</f>
        <v>#N/A</v>
      </c>
      <c r="AX25" s="14" t="e">
        <f>#N/A</f>
        <v>#N/A</v>
      </c>
      <c r="AY25" s="14" t="e">
        <f>#N/A</f>
        <v>#N/A</v>
      </c>
      <c r="AZ25" s="44"/>
      <c r="BA25" s="44"/>
      <c r="BB25" s="44"/>
      <c r="BC25" s="44"/>
      <c r="BD25" s="44"/>
    </row>
    <row r="26" spans="2:56" s="9" customFormat="1" ht="18.75" customHeight="1" hidden="1">
      <c r="B26" s="92">
        <v>22</v>
      </c>
      <c r="C26" s="93"/>
      <c r="D26" s="93"/>
      <c r="E26" s="94"/>
      <c r="F26" s="95"/>
      <c r="G26" s="90"/>
      <c r="H26" s="91" t="e">
        <f>#N/A</f>
        <v>#N/A</v>
      </c>
      <c r="I26" s="107"/>
      <c r="J26" s="204"/>
      <c r="K26" s="204"/>
      <c r="L26" s="204"/>
      <c r="M26" s="207"/>
      <c r="N26" s="90"/>
      <c r="O26" s="91" t="e">
        <f>#N/A</f>
        <v>#N/A</v>
      </c>
      <c r="P26" s="107"/>
      <c r="Q26" s="204"/>
      <c r="R26" s="204"/>
      <c r="S26" s="204"/>
      <c r="T26" s="207"/>
      <c r="U26" s="90"/>
      <c r="V26" s="91" t="e">
        <f>#N/A</f>
        <v>#N/A</v>
      </c>
      <c r="W26" s="107"/>
      <c r="X26" s="204"/>
      <c r="Y26" s="204"/>
      <c r="Z26" s="204"/>
      <c r="AA26" s="207"/>
      <c r="AC26" s="127">
        <f>'主催者入力欄'!C29</f>
        <v>22</v>
      </c>
      <c r="AD26" s="15">
        <f>'主催者入力欄'!D29</f>
        <v>0</v>
      </c>
      <c r="AE26" s="128">
        <f>COUNTIF($G$5:$G$44,AC26)+COUNTIF(N$5:$N$44,AC26)+COUNTIF(U$5:$U$44,AC26)</f>
        <v>0</v>
      </c>
      <c r="AF26" s="128">
        <f>'主催者入力欄'!E29</f>
        <v>0</v>
      </c>
      <c r="AG26" s="22"/>
      <c r="AH26" s="22"/>
      <c r="AI26" s="14" t="e">
        <f>#N/A</f>
        <v>#N/A</v>
      </c>
      <c r="AJ26" s="15" t="e">
        <f>#N/A</f>
        <v>#N/A</v>
      </c>
      <c r="AK26" s="13" t="e">
        <f>#N/A</f>
        <v>#N/A</v>
      </c>
      <c r="AL26" s="14" t="e">
        <f>#N/A</f>
        <v>#N/A</v>
      </c>
      <c r="AM26" s="14" t="e">
        <f>#N/A</f>
        <v>#N/A</v>
      </c>
      <c r="AN26" s="14" t="e">
        <f>#N/A</f>
        <v>#N/A</v>
      </c>
      <c r="AO26" s="14" t="e">
        <f>#N/A</f>
        <v>#N/A</v>
      </c>
      <c r="AP26" s="14" t="e">
        <f>#N/A</f>
        <v>#N/A</v>
      </c>
      <c r="AQ26" s="22" t="e">
        <f>#N/A</f>
        <v>#N/A</v>
      </c>
      <c r="AR26" s="14" t="e">
        <f>#N/A</f>
        <v>#N/A</v>
      </c>
      <c r="AS26" s="15">
        <f>COUNTIF($AR$5:$AR$122,AR26)-COUNTIF(AR27:$AR$124,AR26)</f>
        <v>21</v>
      </c>
      <c r="AT26" s="13" t="e">
        <f>#N/A</f>
        <v>#N/A</v>
      </c>
      <c r="AU26" s="14" t="e">
        <f>#N/A</f>
        <v>#N/A</v>
      </c>
      <c r="AV26" s="14" t="e">
        <f>#N/A</f>
        <v>#N/A</v>
      </c>
      <c r="AW26" s="14" t="e">
        <f>#N/A</f>
        <v>#N/A</v>
      </c>
      <c r="AX26" s="14" t="e">
        <f>#N/A</f>
        <v>#N/A</v>
      </c>
      <c r="AY26" s="14" t="e">
        <f>#N/A</f>
        <v>#N/A</v>
      </c>
      <c r="AZ26" s="44"/>
      <c r="BA26" s="44"/>
      <c r="BB26" s="44"/>
      <c r="BC26" s="44"/>
      <c r="BD26" s="44"/>
    </row>
    <row r="27" spans="2:51" s="9" customFormat="1" ht="18.75" customHeight="1" hidden="1">
      <c r="B27" s="92">
        <v>23</v>
      </c>
      <c r="C27" s="93"/>
      <c r="D27" s="93"/>
      <c r="E27" s="94"/>
      <c r="F27" s="95"/>
      <c r="G27" s="90"/>
      <c r="H27" s="91" t="e">
        <f>#N/A</f>
        <v>#N/A</v>
      </c>
      <c r="I27" s="107"/>
      <c r="J27" s="204"/>
      <c r="K27" s="204"/>
      <c r="L27" s="204"/>
      <c r="M27" s="207"/>
      <c r="N27" s="90"/>
      <c r="O27" s="91" t="e">
        <f>#N/A</f>
        <v>#N/A</v>
      </c>
      <c r="P27" s="107"/>
      <c r="Q27" s="204"/>
      <c r="R27" s="204"/>
      <c r="S27" s="204"/>
      <c r="T27" s="207"/>
      <c r="U27" s="90"/>
      <c r="V27" s="91" t="e">
        <f>#N/A</f>
        <v>#N/A</v>
      </c>
      <c r="W27" s="107"/>
      <c r="X27" s="204"/>
      <c r="Y27" s="204"/>
      <c r="Z27" s="204"/>
      <c r="AA27" s="207"/>
      <c r="AC27" s="127">
        <f>'主催者入力欄'!C30</f>
        <v>23</v>
      </c>
      <c r="AD27" s="15">
        <f>'主催者入力欄'!D30</f>
        <v>0</v>
      </c>
      <c r="AE27" s="128">
        <f>COUNTIF($G$5:$G$44,AC27)+COUNTIF(N$5:$N$44,AC27)+COUNTIF(U$5:$U$44,AC27)</f>
        <v>0</v>
      </c>
      <c r="AF27" s="128">
        <f>'主催者入力欄'!E30</f>
        <v>0</v>
      </c>
      <c r="AG27" s="22"/>
      <c r="AH27" s="22"/>
      <c r="AI27" s="14" t="e">
        <f>#N/A</f>
        <v>#N/A</v>
      </c>
      <c r="AJ27" s="15" t="e">
        <f>#N/A</f>
        <v>#N/A</v>
      </c>
      <c r="AK27" s="13" t="e">
        <f>#N/A</f>
        <v>#N/A</v>
      </c>
      <c r="AL27" s="14" t="e">
        <f>#N/A</f>
        <v>#N/A</v>
      </c>
      <c r="AM27" s="14" t="e">
        <f>#N/A</f>
        <v>#N/A</v>
      </c>
      <c r="AN27" s="14" t="e">
        <f>#N/A</f>
        <v>#N/A</v>
      </c>
      <c r="AO27" s="14" t="e">
        <f>#N/A</f>
        <v>#N/A</v>
      </c>
      <c r="AP27" s="14" t="e">
        <f>#N/A</f>
        <v>#N/A</v>
      </c>
      <c r="AQ27" s="22" t="e">
        <f>#N/A</f>
        <v>#N/A</v>
      </c>
      <c r="AR27" s="14" t="e">
        <f>#N/A</f>
        <v>#N/A</v>
      </c>
      <c r="AS27" s="15">
        <f>COUNTIF($AR$5:$AR$122,AR27)-COUNTIF(AR28:$AR$124,AR27)</f>
        <v>22</v>
      </c>
      <c r="AT27" s="13" t="e">
        <f>#N/A</f>
        <v>#N/A</v>
      </c>
      <c r="AU27" s="14" t="e">
        <f>#N/A</f>
        <v>#N/A</v>
      </c>
      <c r="AV27" s="14" t="e">
        <f>#N/A</f>
        <v>#N/A</v>
      </c>
      <c r="AW27" s="14" t="e">
        <f>#N/A</f>
        <v>#N/A</v>
      </c>
      <c r="AX27" s="14" t="e">
        <f>#N/A</f>
        <v>#N/A</v>
      </c>
      <c r="AY27" s="14" t="e">
        <f>#N/A</f>
        <v>#N/A</v>
      </c>
    </row>
    <row r="28" spans="2:51" s="9" customFormat="1" ht="18.75" customHeight="1" hidden="1">
      <c r="B28" s="92">
        <v>24</v>
      </c>
      <c r="C28" s="93"/>
      <c r="D28" s="93"/>
      <c r="E28" s="94"/>
      <c r="F28" s="95"/>
      <c r="G28" s="90"/>
      <c r="H28" s="91" t="e">
        <f>#N/A</f>
        <v>#N/A</v>
      </c>
      <c r="I28" s="107"/>
      <c r="J28" s="204"/>
      <c r="K28" s="204"/>
      <c r="L28" s="204"/>
      <c r="M28" s="207"/>
      <c r="N28" s="90"/>
      <c r="O28" s="91" t="e">
        <f>#N/A</f>
        <v>#N/A</v>
      </c>
      <c r="P28" s="107"/>
      <c r="Q28" s="204"/>
      <c r="R28" s="204"/>
      <c r="S28" s="204"/>
      <c r="T28" s="207"/>
      <c r="U28" s="90"/>
      <c r="V28" s="91" t="e">
        <f>#N/A</f>
        <v>#N/A</v>
      </c>
      <c r="W28" s="107"/>
      <c r="X28" s="204"/>
      <c r="Y28" s="204"/>
      <c r="Z28" s="204"/>
      <c r="AA28" s="207"/>
      <c r="AC28" s="127">
        <f>'主催者入力欄'!C31</f>
        <v>24</v>
      </c>
      <c r="AD28" s="15">
        <f>'主催者入力欄'!D31</f>
        <v>0</v>
      </c>
      <c r="AE28" s="128">
        <f>COUNTIF($G$5:$G$44,AC28)+COUNTIF(N$5:$N$44,AC28)+COUNTIF(U$5:$U$44,AC28)</f>
        <v>0</v>
      </c>
      <c r="AF28" s="128">
        <f>'主催者入力欄'!E31</f>
        <v>0</v>
      </c>
      <c r="AG28" s="22"/>
      <c r="AH28" s="22"/>
      <c r="AI28" s="14" t="e">
        <f>#N/A</f>
        <v>#N/A</v>
      </c>
      <c r="AJ28" s="15" t="e">
        <f>#N/A</f>
        <v>#N/A</v>
      </c>
      <c r="AK28" s="13" t="e">
        <f>#N/A</f>
        <v>#N/A</v>
      </c>
      <c r="AL28" s="14" t="e">
        <f>#N/A</f>
        <v>#N/A</v>
      </c>
      <c r="AM28" s="14" t="e">
        <f>#N/A</f>
        <v>#N/A</v>
      </c>
      <c r="AN28" s="14" t="e">
        <f>#N/A</f>
        <v>#N/A</v>
      </c>
      <c r="AO28" s="14" t="e">
        <f>#N/A</f>
        <v>#N/A</v>
      </c>
      <c r="AP28" s="14" t="e">
        <f>#N/A</f>
        <v>#N/A</v>
      </c>
      <c r="AQ28" s="22" t="e">
        <f>#N/A</f>
        <v>#N/A</v>
      </c>
      <c r="AR28" s="14" t="e">
        <f>#N/A</f>
        <v>#N/A</v>
      </c>
      <c r="AS28" s="15">
        <f>COUNTIF($AR$5:$AR$122,AR28)-COUNTIF(AR29:$AR$124,AR28)</f>
        <v>23</v>
      </c>
      <c r="AT28" s="13" t="e">
        <f>#N/A</f>
        <v>#N/A</v>
      </c>
      <c r="AU28" s="14" t="e">
        <f>#N/A</f>
        <v>#N/A</v>
      </c>
      <c r="AV28" s="14" t="e">
        <f>#N/A</f>
        <v>#N/A</v>
      </c>
      <c r="AW28" s="14" t="e">
        <f>#N/A</f>
        <v>#N/A</v>
      </c>
      <c r="AX28" s="14" t="e">
        <f>#N/A</f>
        <v>#N/A</v>
      </c>
      <c r="AY28" s="14" t="e">
        <f>#N/A</f>
        <v>#N/A</v>
      </c>
    </row>
    <row r="29" spans="2:51" s="9" customFormat="1" ht="18.75" customHeight="1" hidden="1">
      <c r="B29" s="92">
        <v>25</v>
      </c>
      <c r="C29" s="93"/>
      <c r="D29" s="93"/>
      <c r="E29" s="94"/>
      <c r="F29" s="95"/>
      <c r="G29" s="90"/>
      <c r="H29" s="91" t="e">
        <f>#N/A</f>
        <v>#N/A</v>
      </c>
      <c r="I29" s="107"/>
      <c r="J29" s="204"/>
      <c r="K29" s="204"/>
      <c r="L29" s="204"/>
      <c r="M29" s="207"/>
      <c r="N29" s="90"/>
      <c r="O29" s="91" t="e">
        <f>#N/A</f>
        <v>#N/A</v>
      </c>
      <c r="P29" s="107"/>
      <c r="Q29" s="204"/>
      <c r="R29" s="204"/>
      <c r="S29" s="204"/>
      <c r="T29" s="207"/>
      <c r="U29" s="90"/>
      <c r="V29" s="91" t="e">
        <f>#N/A</f>
        <v>#N/A</v>
      </c>
      <c r="W29" s="107"/>
      <c r="X29" s="204"/>
      <c r="Y29" s="204"/>
      <c r="Z29" s="204"/>
      <c r="AA29" s="207"/>
      <c r="AC29" s="127">
        <f>'主催者入力欄'!C32</f>
        <v>25</v>
      </c>
      <c r="AD29" s="15">
        <f>'主催者入力欄'!D32</f>
        <v>0</v>
      </c>
      <c r="AE29" s="128">
        <f>COUNTIF($G$5:$G$44,AC29)+COUNTIF(N$5:$N$44,AC29)+COUNTIF(U$5:$U$44,AC29)</f>
        <v>0</v>
      </c>
      <c r="AF29" s="128">
        <f>'主催者入力欄'!E32</f>
        <v>0</v>
      </c>
      <c r="AG29" s="22"/>
      <c r="AH29" s="22"/>
      <c r="AI29" s="14" t="e">
        <f>#N/A</f>
        <v>#N/A</v>
      </c>
      <c r="AJ29" s="15" t="e">
        <f>#N/A</f>
        <v>#N/A</v>
      </c>
      <c r="AK29" s="13" t="e">
        <f>#N/A</f>
        <v>#N/A</v>
      </c>
      <c r="AL29" s="14" t="e">
        <f>#N/A</f>
        <v>#N/A</v>
      </c>
      <c r="AM29" s="14" t="e">
        <f>#N/A</f>
        <v>#N/A</v>
      </c>
      <c r="AN29" s="14" t="e">
        <f>#N/A</f>
        <v>#N/A</v>
      </c>
      <c r="AO29" s="14" t="e">
        <f>#N/A</f>
        <v>#N/A</v>
      </c>
      <c r="AP29" s="14" t="e">
        <f>#N/A</f>
        <v>#N/A</v>
      </c>
      <c r="AQ29" s="22" t="e">
        <f>#N/A</f>
        <v>#N/A</v>
      </c>
      <c r="AR29" s="14" t="e">
        <f>#N/A</f>
        <v>#N/A</v>
      </c>
      <c r="AS29" s="15">
        <f>COUNTIF($AR$5:$AR$122,AR29)-COUNTIF(AR30:$AR$124,AR29)</f>
        <v>24</v>
      </c>
      <c r="AT29" s="13" t="e">
        <f>#N/A</f>
        <v>#N/A</v>
      </c>
      <c r="AU29" s="14" t="e">
        <f>#N/A</f>
        <v>#N/A</v>
      </c>
      <c r="AV29" s="14" t="e">
        <f>#N/A</f>
        <v>#N/A</v>
      </c>
      <c r="AW29" s="14" t="e">
        <f>#N/A</f>
        <v>#N/A</v>
      </c>
      <c r="AX29" s="14" t="e">
        <f>#N/A</f>
        <v>#N/A</v>
      </c>
      <c r="AY29" s="14" t="e">
        <f>#N/A</f>
        <v>#N/A</v>
      </c>
    </row>
    <row r="30" spans="2:51" s="9" customFormat="1" ht="18.75" customHeight="1" hidden="1">
      <c r="B30" s="92">
        <v>26</v>
      </c>
      <c r="C30" s="93"/>
      <c r="D30" s="93"/>
      <c r="E30" s="94"/>
      <c r="F30" s="95"/>
      <c r="G30" s="90"/>
      <c r="H30" s="91" t="e">
        <f>#N/A</f>
        <v>#N/A</v>
      </c>
      <c r="I30" s="107"/>
      <c r="J30" s="204"/>
      <c r="K30" s="204"/>
      <c r="L30" s="204"/>
      <c r="M30" s="207"/>
      <c r="N30" s="90"/>
      <c r="O30" s="91" t="e">
        <f>#N/A</f>
        <v>#N/A</v>
      </c>
      <c r="P30" s="107"/>
      <c r="Q30" s="204"/>
      <c r="R30" s="204"/>
      <c r="S30" s="204"/>
      <c r="T30" s="207"/>
      <c r="U30" s="90"/>
      <c r="V30" s="91" t="e">
        <f>#N/A</f>
        <v>#N/A</v>
      </c>
      <c r="W30" s="107"/>
      <c r="X30" s="204"/>
      <c r="Y30" s="204"/>
      <c r="Z30" s="204"/>
      <c r="AA30" s="207"/>
      <c r="AC30" s="127">
        <f>'主催者入力欄'!C33</f>
        <v>26</v>
      </c>
      <c r="AD30" s="15">
        <f>'主催者入力欄'!D33</f>
        <v>0</v>
      </c>
      <c r="AE30" s="128">
        <f>COUNTIF($G$5:$G$44,AC30)+COUNTIF(N$5:$N$44,AC30)+COUNTIF(U$5:$U$44,AC30)</f>
        <v>0</v>
      </c>
      <c r="AF30" s="128">
        <f>'主催者入力欄'!E33</f>
        <v>0</v>
      </c>
      <c r="AG30" s="22"/>
      <c r="AH30" s="22"/>
      <c r="AI30" s="14" t="e">
        <f>#N/A</f>
        <v>#N/A</v>
      </c>
      <c r="AJ30" s="15" t="e">
        <f>#N/A</f>
        <v>#N/A</v>
      </c>
      <c r="AK30" s="13" t="e">
        <f>#N/A</f>
        <v>#N/A</v>
      </c>
      <c r="AL30" s="14" t="e">
        <f>#N/A</f>
        <v>#N/A</v>
      </c>
      <c r="AM30" s="14" t="e">
        <f>#N/A</f>
        <v>#N/A</v>
      </c>
      <c r="AN30" s="14" t="e">
        <f>#N/A</f>
        <v>#N/A</v>
      </c>
      <c r="AO30" s="14" t="e">
        <f>#N/A</f>
        <v>#N/A</v>
      </c>
      <c r="AP30" s="14" t="e">
        <f>#N/A</f>
        <v>#N/A</v>
      </c>
      <c r="AQ30" s="22" t="e">
        <f>#N/A</f>
        <v>#N/A</v>
      </c>
      <c r="AR30" s="14" t="e">
        <f>#N/A</f>
        <v>#N/A</v>
      </c>
      <c r="AS30" s="15">
        <f>COUNTIF($AR$5:$AR$122,AR30)-COUNTIF(AR31:$AR$124,AR30)</f>
        <v>25</v>
      </c>
      <c r="AT30" s="13" t="e">
        <f>#N/A</f>
        <v>#N/A</v>
      </c>
      <c r="AU30" s="14" t="e">
        <f>#N/A</f>
        <v>#N/A</v>
      </c>
      <c r="AV30" s="14" t="e">
        <f>#N/A</f>
        <v>#N/A</v>
      </c>
      <c r="AW30" s="14" t="e">
        <f>#N/A</f>
        <v>#N/A</v>
      </c>
      <c r="AX30" s="14" t="e">
        <f>#N/A</f>
        <v>#N/A</v>
      </c>
      <c r="AY30" s="14" t="e">
        <f>#N/A</f>
        <v>#N/A</v>
      </c>
    </row>
    <row r="31" spans="2:51" s="9" customFormat="1" ht="18.75" customHeight="1" hidden="1">
      <c r="B31" s="92">
        <v>27</v>
      </c>
      <c r="C31" s="93"/>
      <c r="D31" s="93"/>
      <c r="E31" s="94"/>
      <c r="F31" s="95"/>
      <c r="G31" s="90"/>
      <c r="H31" s="91" t="e">
        <f>#N/A</f>
        <v>#N/A</v>
      </c>
      <c r="I31" s="107"/>
      <c r="J31" s="204"/>
      <c r="K31" s="204"/>
      <c r="L31" s="204"/>
      <c r="M31" s="207"/>
      <c r="N31" s="90"/>
      <c r="O31" s="91" t="e">
        <f>#N/A</f>
        <v>#N/A</v>
      </c>
      <c r="P31" s="107"/>
      <c r="Q31" s="204"/>
      <c r="R31" s="204"/>
      <c r="S31" s="204"/>
      <c r="T31" s="207"/>
      <c r="U31" s="90"/>
      <c r="V31" s="91" t="e">
        <f>#N/A</f>
        <v>#N/A</v>
      </c>
      <c r="W31" s="107"/>
      <c r="X31" s="204"/>
      <c r="Y31" s="204"/>
      <c r="Z31" s="204"/>
      <c r="AA31" s="207"/>
      <c r="AC31" s="127">
        <f>'主催者入力欄'!C34</f>
        <v>27</v>
      </c>
      <c r="AD31" s="15">
        <f>'主催者入力欄'!D34</f>
        <v>0</v>
      </c>
      <c r="AE31" s="128">
        <f>COUNTIF($G$5:$G$44,AC31)+COUNTIF(N$5:$N$44,AC31)+COUNTIF(U$5:$U$44,AC31)</f>
        <v>0</v>
      </c>
      <c r="AF31" s="128">
        <f>'主催者入力欄'!E34</f>
        <v>0</v>
      </c>
      <c r="AG31" s="22"/>
      <c r="AH31" s="22"/>
      <c r="AI31" s="14" t="e">
        <f>#N/A</f>
        <v>#N/A</v>
      </c>
      <c r="AJ31" s="15" t="e">
        <f>#N/A</f>
        <v>#N/A</v>
      </c>
      <c r="AK31" s="13" t="e">
        <f>#N/A</f>
        <v>#N/A</v>
      </c>
      <c r="AL31" s="14" t="e">
        <f>#N/A</f>
        <v>#N/A</v>
      </c>
      <c r="AM31" s="14" t="e">
        <f>#N/A</f>
        <v>#N/A</v>
      </c>
      <c r="AN31" s="14" t="e">
        <f>#N/A</f>
        <v>#N/A</v>
      </c>
      <c r="AO31" s="14" t="e">
        <f>#N/A</f>
        <v>#N/A</v>
      </c>
      <c r="AP31" s="14" t="e">
        <f>#N/A</f>
        <v>#N/A</v>
      </c>
      <c r="AQ31" s="22" t="e">
        <f>#N/A</f>
        <v>#N/A</v>
      </c>
      <c r="AR31" s="14" t="e">
        <f>#N/A</f>
        <v>#N/A</v>
      </c>
      <c r="AS31" s="15">
        <f>COUNTIF($AR$5:$AR$122,AR31)-COUNTIF(AR32:$AR$124,AR31)</f>
        <v>26</v>
      </c>
      <c r="AT31" s="13" t="e">
        <f>#N/A</f>
        <v>#N/A</v>
      </c>
      <c r="AU31" s="14" t="e">
        <f>#N/A</f>
        <v>#N/A</v>
      </c>
      <c r="AV31" s="14" t="e">
        <f>#N/A</f>
        <v>#N/A</v>
      </c>
      <c r="AW31" s="14" t="e">
        <f>#N/A</f>
        <v>#N/A</v>
      </c>
      <c r="AX31" s="14" t="e">
        <f>#N/A</f>
        <v>#N/A</v>
      </c>
      <c r="AY31" s="14" t="e">
        <f>#N/A</f>
        <v>#N/A</v>
      </c>
    </row>
    <row r="32" spans="2:51" s="9" customFormat="1" ht="18.75" customHeight="1" hidden="1">
      <c r="B32" s="92">
        <v>28</v>
      </c>
      <c r="C32" s="93"/>
      <c r="D32" s="93"/>
      <c r="E32" s="94"/>
      <c r="F32" s="95"/>
      <c r="G32" s="90"/>
      <c r="H32" s="91" t="e">
        <f>#N/A</f>
        <v>#N/A</v>
      </c>
      <c r="I32" s="107"/>
      <c r="J32" s="204"/>
      <c r="K32" s="204"/>
      <c r="L32" s="204"/>
      <c r="M32" s="207"/>
      <c r="N32" s="90"/>
      <c r="O32" s="91" t="e">
        <f>#N/A</f>
        <v>#N/A</v>
      </c>
      <c r="P32" s="107"/>
      <c r="Q32" s="204"/>
      <c r="R32" s="204"/>
      <c r="S32" s="204"/>
      <c r="T32" s="207"/>
      <c r="U32" s="90"/>
      <c r="V32" s="91" t="e">
        <f>#N/A</f>
        <v>#N/A</v>
      </c>
      <c r="W32" s="107"/>
      <c r="X32" s="204"/>
      <c r="Y32" s="204"/>
      <c r="Z32" s="204"/>
      <c r="AA32" s="207"/>
      <c r="AC32" s="127">
        <f>'主催者入力欄'!C35</f>
        <v>28</v>
      </c>
      <c r="AD32" s="15">
        <f>'主催者入力欄'!D35</f>
        <v>0</v>
      </c>
      <c r="AE32" s="128">
        <f>COUNTIF($G$5:$G$44,AC32)+COUNTIF(N$5:$N$44,AC32)+COUNTIF(U$5:$U$44,AC32)</f>
        <v>0</v>
      </c>
      <c r="AF32" s="128">
        <f>'主催者入力欄'!E35</f>
        <v>0</v>
      </c>
      <c r="AG32" s="22"/>
      <c r="AH32" s="22"/>
      <c r="AI32" s="14" t="e">
        <f>#N/A</f>
        <v>#N/A</v>
      </c>
      <c r="AJ32" s="15" t="e">
        <f>#N/A</f>
        <v>#N/A</v>
      </c>
      <c r="AK32" s="13" t="e">
        <f>#N/A</f>
        <v>#N/A</v>
      </c>
      <c r="AL32" s="14" t="e">
        <f>#N/A</f>
        <v>#N/A</v>
      </c>
      <c r="AM32" s="14" t="e">
        <f>#N/A</f>
        <v>#N/A</v>
      </c>
      <c r="AN32" s="14" t="e">
        <f>#N/A</f>
        <v>#N/A</v>
      </c>
      <c r="AO32" s="14" t="e">
        <f>#N/A</f>
        <v>#N/A</v>
      </c>
      <c r="AP32" s="14" t="e">
        <f>#N/A</f>
        <v>#N/A</v>
      </c>
      <c r="AQ32" s="22" t="e">
        <f>#N/A</f>
        <v>#N/A</v>
      </c>
      <c r="AR32" s="14" t="e">
        <f>#N/A</f>
        <v>#N/A</v>
      </c>
      <c r="AS32" s="15">
        <f>COUNTIF($AR$5:$AR$122,AR32)-COUNTIF(AR33:$AR$124,AR32)</f>
        <v>27</v>
      </c>
      <c r="AT32" s="13" t="e">
        <f>#N/A</f>
        <v>#N/A</v>
      </c>
      <c r="AU32" s="14" t="e">
        <f>#N/A</f>
        <v>#N/A</v>
      </c>
      <c r="AV32" s="14" t="e">
        <f>#N/A</f>
        <v>#N/A</v>
      </c>
      <c r="AW32" s="14" t="e">
        <f>#N/A</f>
        <v>#N/A</v>
      </c>
      <c r="AX32" s="14" t="e">
        <f>#N/A</f>
        <v>#N/A</v>
      </c>
      <c r="AY32" s="14" t="e">
        <f>#N/A</f>
        <v>#N/A</v>
      </c>
    </row>
    <row r="33" spans="2:51" s="9" customFormat="1" ht="18.75" customHeight="1" hidden="1">
      <c r="B33" s="92">
        <v>29</v>
      </c>
      <c r="C33" s="93"/>
      <c r="D33" s="93"/>
      <c r="E33" s="94"/>
      <c r="F33" s="95"/>
      <c r="G33" s="90"/>
      <c r="H33" s="91" t="e">
        <f>#N/A</f>
        <v>#N/A</v>
      </c>
      <c r="I33" s="107"/>
      <c r="J33" s="204"/>
      <c r="K33" s="204"/>
      <c r="L33" s="204"/>
      <c r="M33" s="207"/>
      <c r="N33" s="90"/>
      <c r="O33" s="91" t="e">
        <f>#N/A</f>
        <v>#N/A</v>
      </c>
      <c r="P33" s="107"/>
      <c r="Q33" s="204"/>
      <c r="R33" s="204"/>
      <c r="S33" s="204"/>
      <c r="T33" s="207"/>
      <c r="U33" s="90"/>
      <c r="V33" s="91" t="e">
        <f>#N/A</f>
        <v>#N/A</v>
      </c>
      <c r="W33" s="107"/>
      <c r="X33" s="204"/>
      <c r="Y33" s="204"/>
      <c r="Z33" s="204"/>
      <c r="AA33" s="207"/>
      <c r="AC33" s="127">
        <f>'主催者入力欄'!C36</f>
        <v>29</v>
      </c>
      <c r="AD33" s="15">
        <f>'主催者入力欄'!D36</f>
        <v>0</v>
      </c>
      <c r="AE33" s="128">
        <f>COUNTIF($G$5:$G$44,AC33)+COUNTIF(N$5:$N$44,AC33)+COUNTIF(U$5:$U$44,AC33)</f>
        <v>0</v>
      </c>
      <c r="AF33" s="128">
        <f>'主催者入力欄'!E36</f>
        <v>0</v>
      </c>
      <c r="AG33" s="22"/>
      <c r="AH33" s="22"/>
      <c r="AI33" s="14" t="e">
        <f>#N/A</f>
        <v>#N/A</v>
      </c>
      <c r="AJ33" s="15" t="e">
        <f>#N/A</f>
        <v>#N/A</v>
      </c>
      <c r="AK33" s="13" t="e">
        <f>#N/A</f>
        <v>#N/A</v>
      </c>
      <c r="AL33" s="14" t="e">
        <f>#N/A</f>
        <v>#N/A</v>
      </c>
      <c r="AM33" s="14" t="e">
        <f>#N/A</f>
        <v>#N/A</v>
      </c>
      <c r="AN33" s="14" t="e">
        <f>#N/A</f>
        <v>#N/A</v>
      </c>
      <c r="AO33" s="14" t="e">
        <f>#N/A</f>
        <v>#N/A</v>
      </c>
      <c r="AP33" s="14" t="e">
        <f>#N/A</f>
        <v>#N/A</v>
      </c>
      <c r="AQ33" s="22" t="e">
        <f>#N/A</f>
        <v>#N/A</v>
      </c>
      <c r="AR33" s="14" t="e">
        <f>#N/A</f>
        <v>#N/A</v>
      </c>
      <c r="AS33" s="15">
        <f>COUNTIF($AR$5:$AR$122,AR33)-COUNTIF(AR34:$AR$124,AR33)</f>
        <v>28</v>
      </c>
      <c r="AT33" s="13" t="e">
        <f>#N/A</f>
        <v>#N/A</v>
      </c>
      <c r="AU33" s="14" t="e">
        <f>#N/A</f>
        <v>#N/A</v>
      </c>
      <c r="AV33" s="14" t="e">
        <f>#N/A</f>
        <v>#N/A</v>
      </c>
      <c r="AW33" s="14" t="e">
        <f>#N/A</f>
        <v>#N/A</v>
      </c>
      <c r="AX33" s="14" t="e">
        <f>#N/A</f>
        <v>#N/A</v>
      </c>
      <c r="AY33" s="14" t="e">
        <f>#N/A</f>
        <v>#N/A</v>
      </c>
    </row>
    <row r="34" spans="2:51" s="9" customFormat="1" ht="18.75" customHeight="1" hidden="1">
      <c r="B34" s="92">
        <v>30</v>
      </c>
      <c r="C34" s="93"/>
      <c r="D34" s="93"/>
      <c r="E34" s="94"/>
      <c r="F34" s="95"/>
      <c r="G34" s="90"/>
      <c r="H34" s="91" t="e">
        <f>#N/A</f>
        <v>#N/A</v>
      </c>
      <c r="I34" s="107"/>
      <c r="J34" s="204"/>
      <c r="K34" s="204"/>
      <c r="L34" s="204"/>
      <c r="M34" s="207"/>
      <c r="N34" s="90"/>
      <c r="O34" s="91" t="e">
        <f>#N/A</f>
        <v>#N/A</v>
      </c>
      <c r="P34" s="107"/>
      <c r="Q34" s="204"/>
      <c r="R34" s="204"/>
      <c r="S34" s="204"/>
      <c r="T34" s="207"/>
      <c r="U34" s="90"/>
      <c r="V34" s="91" t="e">
        <f>#N/A</f>
        <v>#N/A</v>
      </c>
      <c r="W34" s="107"/>
      <c r="X34" s="204"/>
      <c r="Y34" s="204"/>
      <c r="Z34" s="204"/>
      <c r="AA34" s="207"/>
      <c r="AC34" s="127">
        <f>'主催者入力欄'!C37</f>
        <v>30</v>
      </c>
      <c r="AD34" s="15">
        <f>'主催者入力欄'!D37</f>
        <v>0</v>
      </c>
      <c r="AE34" s="128">
        <f>COUNTIF($G$5:$G$44,AC34)+COUNTIF(N$5:$N$44,AC34)+COUNTIF(U$5:$U$44,AC34)</f>
        <v>0</v>
      </c>
      <c r="AF34" s="128">
        <f>'主催者入力欄'!E37</f>
        <v>0</v>
      </c>
      <c r="AG34" s="22"/>
      <c r="AH34" s="22"/>
      <c r="AI34" s="14" t="e">
        <f>#N/A</f>
        <v>#N/A</v>
      </c>
      <c r="AJ34" s="15" t="e">
        <f>#N/A</f>
        <v>#N/A</v>
      </c>
      <c r="AK34" s="13" t="e">
        <f>#N/A</f>
        <v>#N/A</v>
      </c>
      <c r="AL34" s="14" t="e">
        <f>#N/A</f>
        <v>#N/A</v>
      </c>
      <c r="AM34" s="14" t="e">
        <f>#N/A</f>
        <v>#N/A</v>
      </c>
      <c r="AN34" s="14" t="e">
        <f>#N/A</f>
        <v>#N/A</v>
      </c>
      <c r="AO34" s="14" t="e">
        <f>#N/A</f>
        <v>#N/A</v>
      </c>
      <c r="AP34" s="14" t="e">
        <f>#N/A</f>
        <v>#N/A</v>
      </c>
      <c r="AQ34" s="22" t="e">
        <f>#N/A</f>
        <v>#N/A</v>
      </c>
      <c r="AR34" s="14" t="e">
        <f>#N/A</f>
        <v>#N/A</v>
      </c>
      <c r="AS34" s="15">
        <f>COUNTIF($AR$5:$AR$122,AR34)-COUNTIF(AR35:$AR$124,AR34)</f>
        <v>29</v>
      </c>
      <c r="AT34" s="13" t="e">
        <f>#N/A</f>
        <v>#N/A</v>
      </c>
      <c r="AU34" s="14" t="e">
        <f>#N/A</f>
        <v>#N/A</v>
      </c>
      <c r="AV34" s="14" t="e">
        <f>#N/A</f>
        <v>#N/A</v>
      </c>
      <c r="AW34" s="14" t="e">
        <f>#N/A</f>
        <v>#N/A</v>
      </c>
      <c r="AX34" s="14" t="e">
        <f>#N/A</f>
        <v>#N/A</v>
      </c>
      <c r="AY34" s="14" t="e">
        <f>#N/A</f>
        <v>#N/A</v>
      </c>
    </row>
    <row r="35" spans="2:51" s="9" customFormat="1" ht="18.75" customHeight="1" hidden="1">
      <c r="B35" s="92">
        <v>31</v>
      </c>
      <c r="C35" s="93"/>
      <c r="D35" s="93"/>
      <c r="E35" s="94"/>
      <c r="F35" s="95"/>
      <c r="G35" s="90"/>
      <c r="H35" s="91" t="e">
        <f>#N/A</f>
        <v>#N/A</v>
      </c>
      <c r="I35" s="107"/>
      <c r="J35" s="204"/>
      <c r="K35" s="204"/>
      <c r="L35" s="204"/>
      <c r="M35" s="207"/>
      <c r="N35" s="90"/>
      <c r="O35" s="91" t="e">
        <f>#N/A</f>
        <v>#N/A</v>
      </c>
      <c r="P35" s="107"/>
      <c r="Q35" s="204"/>
      <c r="R35" s="204"/>
      <c r="S35" s="204"/>
      <c r="T35" s="207"/>
      <c r="U35" s="90"/>
      <c r="V35" s="91" t="e">
        <f>#N/A</f>
        <v>#N/A</v>
      </c>
      <c r="W35" s="107"/>
      <c r="X35" s="204"/>
      <c r="Y35" s="204"/>
      <c r="Z35" s="204"/>
      <c r="AA35" s="207"/>
      <c r="AC35" s="127">
        <f>'主催者入力欄'!C38</f>
        <v>31</v>
      </c>
      <c r="AD35" s="15">
        <f>'主催者入力欄'!D38</f>
        <v>0</v>
      </c>
      <c r="AE35" s="128">
        <f>COUNTIF($G$5:$G$44,AC35)+COUNTIF(N$5:$N$44,AC35)+COUNTIF(U$5:$U$44,AC35)</f>
        <v>0</v>
      </c>
      <c r="AF35" s="128">
        <f>'主催者入力欄'!E38</f>
        <v>0</v>
      </c>
      <c r="AG35" s="22"/>
      <c r="AH35" s="22"/>
      <c r="AI35" s="14" t="e">
        <f>#N/A</f>
        <v>#N/A</v>
      </c>
      <c r="AJ35" s="15" t="e">
        <f>#N/A</f>
        <v>#N/A</v>
      </c>
      <c r="AK35" s="13" t="e">
        <f>#N/A</f>
        <v>#N/A</v>
      </c>
      <c r="AL35" s="14" t="e">
        <f>#N/A</f>
        <v>#N/A</v>
      </c>
      <c r="AM35" s="14" t="e">
        <f>#N/A</f>
        <v>#N/A</v>
      </c>
      <c r="AN35" s="14" t="e">
        <f>#N/A</f>
        <v>#N/A</v>
      </c>
      <c r="AO35" s="14" t="e">
        <f>#N/A</f>
        <v>#N/A</v>
      </c>
      <c r="AP35" s="14" t="e">
        <f>#N/A</f>
        <v>#N/A</v>
      </c>
      <c r="AQ35" s="22" t="e">
        <f>#N/A</f>
        <v>#N/A</v>
      </c>
      <c r="AR35" s="14" t="e">
        <f>#N/A</f>
        <v>#N/A</v>
      </c>
      <c r="AS35" s="15">
        <f>COUNTIF($AR$5:$AR$122,AR35)-COUNTIF(AR36:$AR$124,AR35)</f>
        <v>30</v>
      </c>
      <c r="AT35" s="13" t="e">
        <f>#N/A</f>
        <v>#N/A</v>
      </c>
      <c r="AU35" s="14" t="e">
        <f>#N/A</f>
        <v>#N/A</v>
      </c>
      <c r="AV35" s="14" t="e">
        <f>#N/A</f>
        <v>#N/A</v>
      </c>
      <c r="AW35" s="14" t="e">
        <f>#N/A</f>
        <v>#N/A</v>
      </c>
      <c r="AX35" s="14" t="e">
        <f>#N/A</f>
        <v>#N/A</v>
      </c>
      <c r="AY35" s="14" t="e">
        <f>#N/A</f>
        <v>#N/A</v>
      </c>
    </row>
    <row r="36" spans="2:51" s="9" customFormat="1" ht="18.75" customHeight="1" hidden="1">
      <c r="B36" s="92">
        <v>32</v>
      </c>
      <c r="C36" s="93"/>
      <c r="D36" s="93"/>
      <c r="E36" s="94"/>
      <c r="F36" s="95"/>
      <c r="G36" s="90"/>
      <c r="H36" s="91" t="e">
        <f>#N/A</f>
        <v>#N/A</v>
      </c>
      <c r="I36" s="107"/>
      <c r="J36" s="204"/>
      <c r="K36" s="204"/>
      <c r="L36" s="204"/>
      <c r="M36" s="207"/>
      <c r="N36" s="90"/>
      <c r="O36" s="91" t="e">
        <f>#N/A</f>
        <v>#N/A</v>
      </c>
      <c r="P36" s="107"/>
      <c r="Q36" s="204"/>
      <c r="R36" s="204"/>
      <c r="S36" s="204"/>
      <c r="T36" s="207"/>
      <c r="U36" s="90"/>
      <c r="V36" s="91" t="e">
        <f>#N/A</f>
        <v>#N/A</v>
      </c>
      <c r="W36" s="107"/>
      <c r="X36" s="204"/>
      <c r="Y36" s="204"/>
      <c r="Z36" s="204"/>
      <c r="AA36" s="207"/>
      <c r="AC36" s="127">
        <f>'主催者入力欄'!C39</f>
        <v>32</v>
      </c>
      <c r="AD36" s="15">
        <f>'主催者入力欄'!D39</f>
        <v>0</v>
      </c>
      <c r="AE36" s="128">
        <f>COUNTIF($G$5:$G$44,AC36)+COUNTIF(N$5:$N$44,AC36)+COUNTIF(U$5:$U$44,AC36)</f>
        <v>0</v>
      </c>
      <c r="AF36" s="128">
        <f>'主催者入力欄'!E39</f>
        <v>0</v>
      </c>
      <c r="AG36" s="22"/>
      <c r="AH36" s="22"/>
      <c r="AI36" s="14" t="e">
        <f>#N/A</f>
        <v>#N/A</v>
      </c>
      <c r="AJ36" s="15" t="e">
        <f>#N/A</f>
        <v>#N/A</v>
      </c>
      <c r="AK36" s="13" t="e">
        <f>#N/A</f>
        <v>#N/A</v>
      </c>
      <c r="AL36" s="14" t="e">
        <f>#N/A</f>
        <v>#N/A</v>
      </c>
      <c r="AM36" s="14" t="e">
        <f>#N/A</f>
        <v>#N/A</v>
      </c>
      <c r="AN36" s="14" t="e">
        <f>#N/A</f>
        <v>#N/A</v>
      </c>
      <c r="AO36" s="14" t="e">
        <f>#N/A</f>
        <v>#N/A</v>
      </c>
      <c r="AP36" s="14" t="e">
        <f>#N/A</f>
        <v>#N/A</v>
      </c>
      <c r="AQ36" s="22" t="e">
        <f>#N/A</f>
        <v>#N/A</v>
      </c>
      <c r="AR36" s="14" t="e">
        <f>#N/A</f>
        <v>#N/A</v>
      </c>
      <c r="AS36" s="15">
        <f>COUNTIF($AR$5:$AR$122,AR36)-COUNTIF(AR37:$AR$124,AR36)</f>
        <v>31</v>
      </c>
      <c r="AT36" s="13" t="e">
        <f>#N/A</f>
        <v>#N/A</v>
      </c>
      <c r="AU36" s="14" t="e">
        <f>#N/A</f>
        <v>#N/A</v>
      </c>
      <c r="AV36" s="14" t="e">
        <f>#N/A</f>
        <v>#N/A</v>
      </c>
      <c r="AW36" s="14" t="e">
        <f>#N/A</f>
        <v>#N/A</v>
      </c>
      <c r="AX36" s="14" t="e">
        <f>#N/A</f>
        <v>#N/A</v>
      </c>
      <c r="AY36" s="14" t="e">
        <f>#N/A</f>
        <v>#N/A</v>
      </c>
    </row>
    <row r="37" spans="2:51" s="9" customFormat="1" ht="18.75" customHeight="1" hidden="1">
      <c r="B37" s="92">
        <v>33</v>
      </c>
      <c r="C37" s="93"/>
      <c r="D37" s="93"/>
      <c r="E37" s="94"/>
      <c r="F37" s="95"/>
      <c r="G37" s="90"/>
      <c r="H37" s="91" t="e">
        <f>#N/A</f>
        <v>#N/A</v>
      </c>
      <c r="I37" s="107"/>
      <c r="J37" s="204"/>
      <c r="K37" s="204"/>
      <c r="L37" s="204"/>
      <c r="M37" s="207"/>
      <c r="N37" s="90"/>
      <c r="O37" s="91" t="e">
        <f>#N/A</f>
        <v>#N/A</v>
      </c>
      <c r="P37" s="107"/>
      <c r="Q37" s="204"/>
      <c r="R37" s="204"/>
      <c r="S37" s="204"/>
      <c r="T37" s="207"/>
      <c r="U37" s="90"/>
      <c r="V37" s="91" t="e">
        <f>#N/A</f>
        <v>#N/A</v>
      </c>
      <c r="W37" s="107"/>
      <c r="X37" s="204"/>
      <c r="Y37" s="204"/>
      <c r="Z37" s="204"/>
      <c r="AA37" s="207"/>
      <c r="AC37" s="127">
        <f>'主催者入力欄'!C40</f>
        <v>33</v>
      </c>
      <c r="AD37" s="15">
        <f>'主催者入力欄'!D40</f>
        <v>0</v>
      </c>
      <c r="AE37" s="128">
        <f>COUNTIF($G$5:$G$44,AC37)+COUNTIF(N$5:$N$44,AC37)+COUNTIF(U$5:$U$44,AC37)</f>
        <v>0</v>
      </c>
      <c r="AF37" s="128">
        <f>'主催者入力欄'!E40</f>
        <v>0</v>
      </c>
      <c r="AG37" s="22"/>
      <c r="AH37" s="22"/>
      <c r="AI37" s="14" t="e">
        <f>#N/A</f>
        <v>#N/A</v>
      </c>
      <c r="AJ37" s="15" t="e">
        <f>#N/A</f>
        <v>#N/A</v>
      </c>
      <c r="AK37" s="13" t="e">
        <f>#N/A</f>
        <v>#N/A</v>
      </c>
      <c r="AL37" s="14" t="e">
        <f>#N/A</f>
        <v>#N/A</v>
      </c>
      <c r="AM37" s="14" t="e">
        <f>#N/A</f>
        <v>#N/A</v>
      </c>
      <c r="AN37" s="14" t="e">
        <f>#N/A</f>
        <v>#N/A</v>
      </c>
      <c r="AO37" s="14" t="e">
        <f>#N/A</f>
        <v>#N/A</v>
      </c>
      <c r="AP37" s="14" t="e">
        <f>#N/A</f>
        <v>#N/A</v>
      </c>
      <c r="AQ37" s="22" t="e">
        <f>#N/A</f>
        <v>#N/A</v>
      </c>
      <c r="AR37" s="14" t="e">
        <f>#N/A</f>
        <v>#N/A</v>
      </c>
      <c r="AS37" s="15">
        <f>COUNTIF($AR$5:$AR$122,AR37)-COUNTIF(AR38:$AR$124,AR37)</f>
        <v>32</v>
      </c>
      <c r="AT37" s="13" t="e">
        <f>#N/A</f>
        <v>#N/A</v>
      </c>
      <c r="AU37" s="14" t="e">
        <f>#N/A</f>
        <v>#N/A</v>
      </c>
      <c r="AV37" s="14" t="e">
        <f>#N/A</f>
        <v>#N/A</v>
      </c>
      <c r="AW37" s="14" t="e">
        <f>#N/A</f>
        <v>#N/A</v>
      </c>
      <c r="AX37" s="14" t="e">
        <f>#N/A</f>
        <v>#N/A</v>
      </c>
      <c r="AY37" s="14" t="e">
        <f>#N/A</f>
        <v>#N/A</v>
      </c>
    </row>
    <row r="38" spans="2:51" s="9" customFormat="1" ht="18.75" customHeight="1" hidden="1">
      <c r="B38" s="92">
        <v>34</v>
      </c>
      <c r="C38" s="93"/>
      <c r="D38" s="93"/>
      <c r="E38" s="94"/>
      <c r="F38" s="95"/>
      <c r="G38" s="90"/>
      <c r="H38" s="91" t="e">
        <f>#N/A</f>
        <v>#N/A</v>
      </c>
      <c r="I38" s="107"/>
      <c r="J38" s="204"/>
      <c r="K38" s="204"/>
      <c r="L38" s="204"/>
      <c r="M38" s="207"/>
      <c r="N38" s="90"/>
      <c r="O38" s="91" t="e">
        <f>#N/A</f>
        <v>#N/A</v>
      </c>
      <c r="P38" s="107"/>
      <c r="Q38" s="204"/>
      <c r="R38" s="204"/>
      <c r="S38" s="204"/>
      <c r="T38" s="207"/>
      <c r="U38" s="90"/>
      <c r="V38" s="91" t="e">
        <f>#N/A</f>
        <v>#N/A</v>
      </c>
      <c r="W38" s="107"/>
      <c r="X38" s="204"/>
      <c r="Y38" s="204"/>
      <c r="Z38" s="204"/>
      <c r="AA38" s="207"/>
      <c r="AC38" s="127">
        <f>'主催者入力欄'!C41</f>
        <v>34</v>
      </c>
      <c r="AD38" s="15">
        <f>'主催者入力欄'!D41</f>
        <v>0</v>
      </c>
      <c r="AE38" s="128">
        <f>COUNTIF($G$5:$G$44,AC38)+COUNTIF(N$5:$N$44,AC38)+COUNTIF(U$5:$U$44,AC38)</f>
        <v>0</v>
      </c>
      <c r="AF38" s="128">
        <f>'主催者入力欄'!E41</f>
        <v>0</v>
      </c>
      <c r="AG38" s="22"/>
      <c r="AH38" s="22"/>
      <c r="AI38" s="14" t="e">
        <f>#N/A</f>
        <v>#N/A</v>
      </c>
      <c r="AJ38" s="15" t="e">
        <f>#N/A</f>
        <v>#N/A</v>
      </c>
      <c r="AK38" s="13" t="e">
        <f>#N/A</f>
        <v>#N/A</v>
      </c>
      <c r="AL38" s="14" t="e">
        <f>#N/A</f>
        <v>#N/A</v>
      </c>
      <c r="AM38" s="14" t="e">
        <f>#N/A</f>
        <v>#N/A</v>
      </c>
      <c r="AN38" s="14" t="e">
        <f>#N/A</f>
        <v>#N/A</v>
      </c>
      <c r="AO38" s="14" t="e">
        <f>#N/A</f>
        <v>#N/A</v>
      </c>
      <c r="AP38" s="14" t="e">
        <f>#N/A</f>
        <v>#N/A</v>
      </c>
      <c r="AQ38" s="22"/>
      <c r="AR38" s="14" t="e">
        <f>#N/A</f>
        <v>#N/A</v>
      </c>
      <c r="AS38" s="15">
        <f>COUNTIF($AR$5:$AR$122,AR38)-COUNTIF(AR39:$AR$124,AR38)</f>
        <v>33</v>
      </c>
      <c r="AT38" s="13" t="e">
        <f>#N/A</f>
        <v>#N/A</v>
      </c>
      <c r="AU38" s="14" t="e">
        <f>#N/A</f>
        <v>#N/A</v>
      </c>
      <c r="AV38" s="14" t="e">
        <f>#N/A</f>
        <v>#N/A</v>
      </c>
      <c r="AW38" s="14" t="e">
        <f>#N/A</f>
        <v>#N/A</v>
      </c>
      <c r="AX38" s="14" t="e">
        <f>#N/A</f>
        <v>#N/A</v>
      </c>
      <c r="AY38" s="14" t="e">
        <f>#N/A</f>
        <v>#N/A</v>
      </c>
    </row>
    <row r="39" spans="2:51" s="9" customFormat="1" ht="18.75" customHeight="1" hidden="1">
      <c r="B39" s="92">
        <v>35</v>
      </c>
      <c r="C39" s="93"/>
      <c r="D39" s="93"/>
      <c r="E39" s="94"/>
      <c r="F39" s="95"/>
      <c r="G39" s="96"/>
      <c r="H39" s="91" t="e">
        <f>#N/A</f>
        <v>#N/A</v>
      </c>
      <c r="I39" s="107"/>
      <c r="J39" s="204"/>
      <c r="K39" s="204"/>
      <c r="L39" s="204"/>
      <c r="M39" s="207"/>
      <c r="N39" s="96"/>
      <c r="O39" s="91" t="e">
        <f>#N/A</f>
        <v>#N/A</v>
      </c>
      <c r="P39" s="107"/>
      <c r="Q39" s="204"/>
      <c r="R39" s="204"/>
      <c r="S39" s="204"/>
      <c r="T39" s="207"/>
      <c r="U39" s="96"/>
      <c r="V39" s="91" t="e">
        <f>#N/A</f>
        <v>#N/A</v>
      </c>
      <c r="W39" s="107"/>
      <c r="X39" s="204"/>
      <c r="Y39" s="204"/>
      <c r="Z39" s="204"/>
      <c r="AA39" s="207"/>
      <c r="AC39" s="127">
        <f>'主催者入力欄'!C42</f>
        <v>35</v>
      </c>
      <c r="AD39" s="15">
        <f>'主催者入力欄'!D42</f>
        <v>0</v>
      </c>
      <c r="AE39" s="128">
        <f>COUNTIF($G$5:$G$44,AC39)+COUNTIF(N$5:$N$44,AC39)+COUNTIF(U$5:$U$44,AC39)</f>
        <v>0</v>
      </c>
      <c r="AF39" s="128">
        <f>'主催者入力欄'!E42</f>
        <v>0</v>
      </c>
      <c r="AG39" s="22"/>
      <c r="AH39" s="22"/>
      <c r="AI39" s="14" t="e">
        <f>#N/A</f>
        <v>#N/A</v>
      </c>
      <c r="AJ39" s="15" t="e">
        <f>#N/A</f>
        <v>#N/A</v>
      </c>
      <c r="AK39" s="13" t="e">
        <f>#N/A</f>
        <v>#N/A</v>
      </c>
      <c r="AL39" s="14" t="e">
        <f>#N/A</f>
        <v>#N/A</v>
      </c>
      <c r="AM39" s="14" t="e">
        <f>#N/A</f>
        <v>#N/A</v>
      </c>
      <c r="AN39" s="14" t="e">
        <f>#N/A</f>
        <v>#N/A</v>
      </c>
      <c r="AO39" s="14" t="e">
        <f>#N/A</f>
        <v>#N/A</v>
      </c>
      <c r="AP39" s="14" t="e">
        <f>#N/A</f>
        <v>#N/A</v>
      </c>
      <c r="AQ39" s="22"/>
      <c r="AR39" s="14" t="e">
        <f>#N/A</f>
        <v>#N/A</v>
      </c>
      <c r="AS39" s="15">
        <f>COUNTIF($AR$5:$AR$122,AR39)-COUNTIF(AR40:$AR$124,AR39)</f>
        <v>34</v>
      </c>
      <c r="AT39" s="13" t="e">
        <f>#N/A</f>
        <v>#N/A</v>
      </c>
      <c r="AU39" s="14" t="e">
        <f>#N/A</f>
        <v>#N/A</v>
      </c>
      <c r="AV39" s="14" t="e">
        <f>#N/A</f>
        <v>#N/A</v>
      </c>
      <c r="AW39" s="14" t="e">
        <f>#N/A</f>
        <v>#N/A</v>
      </c>
      <c r="AX39" s="14" t="e">
        <f>#N/A</f>
        <v>#N/A</v>
      </c>
      <c r="AY39" s="14" t="e">
        <f>#N/A</f>
        <v>#N/A</v>
      </c>
    </row>
    <row r="40" spans="2:51" s="9" customFormat="1" ht="18.75" customHeight="1" hidden="1">
      <c r="B40" s="92">
        <v>36</v>
      </c>
      <c r="C40" s="93"/>
      <c r="D40" s="93"/>
      <c r="E40" s="94"/>
      <c r="F40" s="95"/>
      <c r="G40" s="96"/>
      <c r="H40" s="91" t="e">
        <f>#N/A</f>
        <v>#N/A</v>
      </c>
      <c r="I40" s="107"/>
      <c r="J40" s="204"/>
      <c r="K40" s="204"/>
      <c r="L40" s="204"/>
      <c r="M40" s="207"/>
      <c r="N40" s="96"/>
      <c r="O40" s="91" t="e">
        <f>#N/A</f>
        <v>#N/A</v>
      </c>
      <c r="P40" s="107"/>
      <c r="Q40" s="204"/>
      <c r="R40" s="204"/>
      <c r="S40" s="204"/>
      <c r="T40" s="207"/>
      <c r="U40" s="96"/>
      <c r="V40" s="91" t="e">
        <f>#N/A</f>
        <v>#N/A</v>
      </c>
      <c r="W40" s="107"/>
      <c r="X40" s="204"/>
      <c r="Y40" s="204"/>
      <c r="Z40" s="204"/>
      <c r="AA40" s="207"/>
      <c r="AC40" s="127">
        <f>'主催者入力欄'!C43</f>
        <v>36</v>
      </c>
      <c r="AD40" s="15">
        <f>'主催者入力欄'!D43</f>
        <v>0</v>
      </c>
      <c r="AE40" s="128">
        <f>COUNTIF($G$5:$G$44,AC40)+COUNTIF(N$5:$N$44,AC40)+COUNTIF(U$5:$U$44,AC40)</f>
        <v>0</v>
      </c>
      <c r="AF40" s="128">
        <f>'主催者入力欄'!E43</f>
        <v>0</v>
      </c>
      <c r="AG40" s="22"/>
      <c r="AH40" s="22"/>
      <c r="AI40" s="14" t="e">
        <f>#N/A</f>
        <v>#N/A</v>
      </c>
      <c r="AJ40" s="15" t="e">
        <f>#N/A</f>
        <v>#N/A</v>
      </c>
      <c r="AK40" s="13" t="e">
        <f>#N/A</f>
        <v>#N/A</v>
      </c>
      <c r="AL40" s="14" t="e">
        <f>#N/A</f>
        <v>#N/A</v>
      </c>
      <c r="AM40" s="14" t="e">
        <f>#N/A</f>
        <v>#N/A</v>
      </c>
      <c r="AN40" s="14" t="e">
        <f>#N/A</f>
        <v>#N/A</v>
      </c>
      <c r="AO40" s="14" t="e">
        <f>#N/A</f>
        <v>#N/A</v>
      </c>
      <c r="AP40" s="14" t="e">
        <f>#N/A</f>
        <v>#N/A</v>
      </c>
      <c r="AQ40" s="22"/>
      <c r="AR40" s="14" t="e">
        <f>#N/A</f>
        <v>#N/A</v>
      </c>
      <c r="AS40" s="15">
        <f>COUNTIF($AR$5:$AR$122,AR40)-COUNTIF(AR41:$AR$124,AR40)</f>
        <v>35</v>
      </c>
      <c r="AT40" s="13" t="e">
        <f>#N/A</f>
        <v>#N/A</v>
      </c>
      <c r="AU40" s="14" t="e">
        <f>#N/A</f>
        <v>#N/A</v>
      </c>
      <c r="AV40" s="14" t="e">
        <f>#N/A</f>
        <v>#N/A</v>
      </c>
      <c r="AW40" s="14" t="e">
        <f>#N/A</f>
        <v>#N/A</v>
      </c>
      <c r="AX40" s="14" t="e">
        <f>#N/A</f>
        <v>#N/A</v>
      </c>
      <c r="AY40" s="14" t="e">
        <f>#N/A</f>
        <v>#N/A</v>
      </c>
    </row>
    <row r="41" spans="2:51" s="9" customFormat="1" ht="18.75" customHeight="1" hidden="1">
      <c r="B41" s="92">
        <v>37</v>
      </c>
      <c r="C41" s="93"/>
      <c r="D41" s="93"/>
      <c r="E41" s="94"/>
      <c r="F41" s="95"/>
      <c r="G41" s="96"/>
      <c r="H41" s="91" t="e">
        <f>#N/A</f>
        <v>#N/A</v>
      </c>
      <c r="I41" s="107"/>
      <c r="J41" s="204"/>
      <c r="K41" s="204"/>
      <c r="L41" s="204"/>
      <c r="M41" s="207"/>
      <c r="N41" s="96"/>
      <c r="O41" s="91" t="e">
        <f>#N/A</f>
        <v>#N/A</v>
      </c>
      <c r="P41" s="107"/>
      <c r="Q41" s="204"/>
      <c r="R41" s="204"/>
      <c r="S41" s="204"/>
      <c r="T41" s="207"/>
      <c r="U41" s="96"/>
      <c r="V41" s="91" t="e">
        <f>#N/A</f>
        <v>#N/A</v>
      </c>
      <c r="W41" s="107"/>
      <c r="X41" s="204"/>
      <c r="Y41" s="204"/>
      <c r="Z41" s="204"/>
      <c r="AA41" s="207"/>
      <c r="AC41" s="127">
        <f>'主催者入力欄'!C44</f>
        <v>37</v>
      </c>
      <c r="AD41" s="15">
        <f>'主催者入力欄'!D44</f>
        <v>0</v>
      </c>
      <c r="AE41" s="128">
        <f>COUNTIF($G$5:$G$44,AC41)+COUNTIF(N$5:$N$44,AC41)+COUNTIF(U$5:$U$44,AC41)</f>
        <v>0</v>
      </c>
      <c r="AF41" s="128">
        <f>'主催者入力欄'!E44</f>
        <v>0</v>
      </c>
      <c r="AG41" s="22"/>
      <c r="AH41" s="22"/>
      <c r="AI41" s="14" t="e">
        <f>#N/A</f>
        <v>#N/A</v>
      </c>
      <c r="AJ41" s="15" t="e">
        <f>#N/A</f>
        <v>#N/A</v>
      </c>
      <c r="AK41" s="13" t="e">
        <f>#N/A</f>
        <v>#N/A</v>
      </c>
      <c r="AL41" s="14" t="e">
        <f>#N/A</f>
        <v>#N/A</v>
      </c>
      <c r="AM41" s="14" t="e">
        <f>#N/A</f>
        <v>#N/A</v>
      </c>
      <c r="AN41" s="14" t="e">
        <f>#N/A</f>
        <v>#N/A</v>
      </c>
      <c r="AO41" s="14" t="e">
        <f>#N/A</f>
        <v>#N/A</v>
      </c>
      <c r="AP41" s="14" t="e">
        <f>#N/A</f>
        <v>#N/A</v>
      </c>
      <c r="AQ41" s="22"/>
      <c r="AR41" s="14" t="e">
        <f>#N/A</f>
        <v>#N/A</v>
      </c>
      <c r="AS41" s="15">
        <f>COUNTIF($AR$5:$AR$122,AR41)-COUNTIF(AR42:$AR$124,AR41)</f>
        <v>36</v>
      </c>
      <c r="AT41" s="13" t="e">
        <f>#N/A</f>
        <v>#N/A</v>
      </c>
      <c r="AU41" s="14" t="e">
        <f>#N/A</f>
        <v>#N/A</v>
      </c>
      <c r="AV41" s="14" t="e">
        <f>#N/A</f>
        <v>#N/A</v>
      </c>
      <c r="AW41" s="14" t="e">
        <f>#N/A</f>
        <v>#N/A</v>
      </c>
      <c r="AX41" s="14" t="e">
        <f>#N/A</f>
        <v>#N/A</v>
      </c>
      <c r="AY41" s="14" t="e">
        <f>#N/A</f>
        <v>#N/A</v>
      </c>
    </row>
    <row r="42" spans="2:51" s="9" customFormat="1" ht="18.75" customHeight="1" hidden="1">
      <c r="B42" s="92">
        <v>38</v>
      </c>
      <c r="C42" s="93"/>
      <c r="D42" s="93"/>
      <c r="E42" s="94"/>
      <c r="F42" s="95"/>
      <c r="G42" s="96"/>
      <c r="H42" s="91" t="e">
        <f>#N/A</f>
        <v>#N/A</v>
      </c>
      <c r="I42" s="107"/>
      <c r="J42" s="204"/>
      <c r="K42" s="204"/>
      <c r="L42" s="204"/>
      <c r="M42" s="207"/>
      <c r="N42" s="96"/>
      <c r="O42" s="91" t="e">
        <f>#N/A</f>
        <v>#N/A</v>
      </c>
      <c r="P42" s="107"/>
      <c r="Q42" s="204"/>
      <c r="R42" s="204"/>
      <c r="S42" s="204"/>
      <c r="T42" s="207"/>
      <c r="U42" s="96"/>
      <c r="V42" s="91" t="e">
        <f>#N/A</f>
        <v>#N/A</v>
      </c>
      <c r="W42" s="107"/>
      <c r="X42" s="204"/>
      <c r="Y42" s="204"/>
      <c r="Z42" s="204"/>
      <c r="AA42" s="207"/>
      <c r="AC42" s="127">
        <f>'主催者入力欄'!C45</f>
        <v>38</v>
      </c>
      <c r="AD42" s="15">
        <f>'主催者入力欄'!D45</f>
        <v>0</v>
      </c>
      <c r="AE42" s="128">
        <f>COUNTIF($G$5:$G$44,AC42)+COUNTIF(N$5:$N$44,AC42)+COUNTIF(U$5:$U$44,AC42)</f>
        <v>0</v>
      </c>
      <c r="AF42" s="128">
        <f>'主催者入力欄'!E45</f>
        <v>0</v>
      </c>
      <c r="AG42" s="22"/>
      <c r="AH42" s="22"/>
      <c r="AI42" s="14" t="e">
        <f>#N/A</f>
        <v>#N/A</v>
      </c>
      <c r="AJ42" s="15" t="e">
        <f>#N/A</f>
        <v>#N/A</v>
      </c>
      <c r="AK42" s="13" t="e">
        <f>#N/A</f>
        <v>#N/A</v>
      </c>
      <c r="AL42" s="14" t="e">
        <f>#N/A</f>
        <v>#N/A</v>
      </c>
      <c r="AM42" s="14" t="e">
        <f>#N/A</f>
        <v>#N/A</v>
      </c>
      <c r="AN42" s="14" t="e">
        <f>#N/A</f>
        <v>#N/A</v>
      </c>
      <c r="AO42" s="14" t="e">
        <f>#N/A</f>
        <v>#N/A</v>
      </c>
      <c r="AP42" s="14" t="e">
        <f>#N/A</f>
        <v>#N/A</v>
      </c>
      <c r="AQ42" s="22"/>
      <c r="AR42" s="14" t="e">
        <f>#N/A</f>
        <v>#N/A</v>
      </c>
      <c r="AS42" s="15">
        <f>COUNTIF($AR$5:$AR$122,AR42)-COUNTIF(AR43:$AR$124,AR42)</f>
        <v>37</v>
      </c>
      <c r="AT42" s="13" t="e">
        <f>#N/A</f>
        <v>#N/A</v>
      </c>
      <c r="AU42" s="14" t="e">
        <f>#N/A</f>
        <v>#N/A</v>
      </c>
      <c r="AV42" s="14" t="e">
        <f>#N/A</f>
        <v>#N/A</v>
      </c>
      <c r="AW42" s="14" t="e">
        <f>#N/A</f>
        <v>#N/A</v>
      </c>
      <c r="AX42" s="14" t="e">
        <f>#N/A</f>
        <v>#N/A</v>
      </c>
      <c r="AY42" s="14" t="e">
        <f>#N/A</f>
        <v>#N/A</v>
      </c>
    </row>
    <row r="43" spans="2:51" s="9" customFormat="1" ht="18.75" customHeight="1" hidden="1">
      <c r="B43" s="92">
        <v>39</v>
      </c>
      <c r="C43" s="93"/>
      <c r="D43" s="93"/>
      <c r="E43" s="94"/>
      <c r="F43" s="95"/>
      <c r="G43" s="96"/>
      <c r="H43" s="91" t="e">
        <f>#N/A</f>
        <v>#N/A</v>
      </c>
      <c r="I43" s="107"/>
      <c r="J43" s="204"/>
      <c r="K43" s="204"/>
      <c r="L43" s="204"/>
      <c r="M43" s="207"/>
      <c r="N43" s="96"/>
      <c r="O43" s="91" t="e">
        <f>#N/A</f>
        <v>#N/A</v>
      </c>
      <c r="P43" s="107"/>
      <c r="Q43" s="204"/>
      <c r="R43" s="204"/>
      <c r="S43" s="204"/>
      <c r="T43" s="207"/>
      <c r="U43" s="96"/>
      <c r="V43" s="91" t="e">
        <f>#N/A</f>
        <v>#N/A</v>
      </c>
      <c r="W43" s="107"/>
      <c r="X43" s="204"/>
      <c r="Y43" s="204"/>
      <c r="Z43" s="204"/>
      <c r="AA43" s="207"/>
      <c r="AC43" s="127">
        <f>'主催者入力欄'!C46</f>
        <v>39</v>
      </c>
      <c r="AD43" s="15">
        <f>'主催者入力欄'!D46</f>
        <v>0</v>
      </c>
      <c r="AE43" s="128">
        <f>COUNTIF($G$5:$G$44,AC43)+COUNTIF(N$5:$N$44,AC43)+COUNTIF(U$5:$U$44,AC43)</f>
        <v>0</v>
      </c>
      <c r="AF43" s="128">
        <f>'主催者入力欄'!E46</f>
        <v>0</v>
      </c>
      <c r="AG43" s="22"/>
      <c r="AH43" s="22"/>
      <c r="AI43" s="14" t="e">
        <f>#N/A</f>
        <v>#N/A</v>
      </c>
      <c r="AJ43" s="15" t="e">
        <f>#N/A</f>
        <v>#N/A</v>
      </c>
      <c r="AK43" s="13" t="e">
        <f>#N/A</f>
        <v>#N/A</v>
      </c>
      <c r="AL43" s="14" t="e">
        <f>#N/A</f>
        <v>#N/A</v>
      </c>
      <c r="AM43" s="14" t="e">
        <f>#N/A</f>
        <v>#N/A</v>
      </c>
      <c r="AN43" s="14" t="e">
        <f>#N/A</f>
        <v>#N/A</v>
      </c>
      <c r="AO43" s="14" t="e">
        <f>#N/A</f>
        <v>#N/A</v>
      </c>
      <c r="AP43" s="14" t="e">
        <f>#N/A</f>
        <v>#N/A</v>
      </c>
      <c r="AQ43" s="22" t="e">
        <f>#N/A</f>
        <v>#N/A</v>
      </c>
      <c r="AR43" s="14" t="e">
        <f>#N/A</f>
        <v>#N/A</v>
      </c>
      <c r="AS43" s="15">
        <f>COUNTIF($AR$5:$AR$122,AR43)-COUNTIF(AR44:$AR$124,AR43)</f>
        <v>38</v>
      </c>
      <c r="AT43" s="13" t="e">
        <f>#N/A</f>
        <v>#N/A</v>
      </c>
      <c r="AU43" s="14" t="e">
        <f>#N/A</f>
        <v>#N/A</v>
      </c>
      <c r="AV43" s="14" t="e">
        <f>#N/A</f>
        <v>#N/A</v>
      </c>
      <c r="AW43" s="14" t="e">
        <f>#N/A</f>
        <v>#N/A</v>
      </c>
      <c r="AX43" s="14" t="e">
        <f>#N/A</f>
        <v>#N/A</v>
      </c>
      <c r="AY43" s="14" t="e">
        <f>#N/A</f>
        <v>#N/A</v>
      </c>
    </row>
    <row r="44" spans="2:51" s="9" customFormat="1" ht="18.75" customHeight="1" hidden="1" thickBot="1">
      <c r="B44" s="97">
        <v>40</v>
      </c>
      <c r="C44" s="98"/>
      <c r="D44" s="98"/>
      <c r="E44" s="99"/>
      <c r="F44" s="100"/>
      <c r="G44" s="101"/>
      <c r="H44" s="102" t="e">
        <f>#N/A</f>
        <v>#N/A</v>
      </c>
      <c r="I44" s="108"/>
      <c r="J44" s="205"/>
      <c r="K44" s="205"/>
      <c r="L44" s="205"/>
      <c r="M44" s="208"/>
      <c r="N44" s="101"/>
      <c r="O44" s="102" t="e">
        <f>#N/A</f>
        <v>#N/A</v>
      </c>
      <c r="P44" s="108"/>
      <c r="Q44" s="205"/>
      <c r="R44" s="205"/>
      <c r="S44" s="205"/>
      <c r="T44" s="208"/>
      <c r="U44" s="101"/>
      <c r="V44" s="102" t="e">
        <f>#N/A</f>
        <v>#N/A</v>
      </c>
      <c r="W44" s="108"/>
      <c r="X44" s="205"/>
      <c r="Y44" s="205"/>
      <c r="Z44" s="205"/>
      <c r="AA44" s="208"/>
      <c r="AC44" s="127">
        <f>'主催者入力欄'!C47</f>
        <v>40</v>
      </c>
      <c r="AD44" s="15">
        <f>'主催者入力欄'!D47</f>
        <v>0</v>
      </c>
      <c r="AE44" s="128">
        <f>COUNTIF($G$5:$G$44,AC44)+COUNTIF(N$5:$N$44,AC44)+COUNTIF(U$5:$U$44,AC44)</f>
        <v>0</v>
      </c>
      <c r="AF44" s="128">
        <f>'主催者入力欄'!E47</f>
        <v>0</v>
      </c>
      <c r="AG44" s="22"/>
      <c r="AH44" s="22"/>
      <c r="AI44" s="14" t="e">
        <f>H44</f>
        <v>#N/A</v>
      </c>
      <c r="AJ44" s="15">
        <f>COUNTIF($AI$5:$AI$122,AI44)-COUNTIF(AI45:AI161,AI44)</f>
        <v>39</v>
      </c>
      <c r="AK44" s="13" t="e">
        <f>#N/A</f>
        <v>#N/A</v>
      </c>
      <c r="AL44" s="14" t="e">
        <f>#N/A</f>
        <v>#N/A</v>
      </c>
      <c r="AM44" s="14" t="e">
        <f>#N/A</f>
        <v>#N/A</v>
      </c>
      <c r="AN44" s="14" t="e">
        <f>#N/A</f>
        <v>#N/A</v>
      </c>
      <c r="AO44" s="14" t="e">
        <f>#N/A</f>
        <v>#N/A</v>
      </c>
      <c r="AP44" s="14" t="e">
        <f>#N/A</f>
        <v>#N/A</v>
      </c>
      <c r="AQ44" s="22" t="e">
        <f>#N/A</f>
        <v>#N/A</v>
      </c>
      <c r="AR44" s="14" t="e">
        <f>#N/A</f>
        <v>#N/A</v>
      </c>
      <c r="AS44" s="15">
        <f>COUNTIF($AR$5:$AR$122,AR44)-COUNTIF(AR45:$AR$124,AR44)</f>
        <v>39</v>
      </c>
      <c r="AT44" s="13" t="e">
        <f>#N/A</f>
        <v>#N/A</v>
      </c>
      <c r="AU44" s="14" t="e">
        <f>#N/A</f>
        <v>#N/A</v>
      </c>
      <c r="AV44" s="14" t="e">
        <f>#N/A</f>
        <v>#N/A</v>
      </c>
      <c r="AW44" s="14" t="e">
        <f>#N/A</f>
        <v>#N/A</v>
      </c>
      <c r="AX44" s="14" t="e">
        <f>#N/A</f>
        <v>#N/A</v>
      </c>
      <c r="AY44" s="14" t="e">
        <f>#N/A</f>
        <v>#N/A</v>
      </c>
    </row>
    <row r="45" spans="2:51" s="9" customFormat="1" ht="22.5" customHeight="1" thickBot="1">
      <c r="B45" s="59" t="s">
        <v>136</v>
      </c>
      <c r="C45" s="53"/>
      <c r="D45" s="53"/>
      <c r="E45" s="54"/>
      <c r="F45" s="55"/>
      <c r="G45" s="56"/>
      <c r="H45" s="55"/>
      <c r="I45" s="55"/>
      <c r="J45" s="49"/>
      <c r="K45" s="49"/>
      <c r="L45" s="49"/>
      <c r="M45" s="49"/>
      <c r="N45" s="56"/>
      <c r="O45" s="55"/>
      <c r="P45" s="55"/>
      <c r="Q45" s="49"/>
      <c r="R45" s="49"/>
      <c r="S45" s="49"/>
      <c r="T45" s="49"/>
      <c r="U45" s="56"/>
      <c r="V45" s="55"/>
      <c r="W45" s="55"/>
      <c r="X45" s="61"/>
      <c r="Y45" s="61"/>
      <c r="Z45" s="61"/>
      <c r="AA45" s="61"/>
      <c r="AC45" s="129" t="s">
        <v>36</v>
      </c>
      <c r="AG45" s="22"/>
      <c r="AH45" s="22"/>
      <c r="AI45" s="20">
        <f>O5</f>
      </c>
      <c r="AJ45" s="15" t="e">
        <f>#N/A</f>
        <v>#N/A</v>
      </c>
      <c r="AK45" s="20" t="e">
        <f>CONCATENATE(AI45,AJ45)</f>
        <v>#N/A</v>
      </c>
      <c r="AL45" s="20" t="e">
        <f>#N/A</f>
        <v>#N/A</v>
      </c>
      <c r="AM45" s="20" t="e">
        <f>#N/A</f>
        <v>#N/A</v>
      </c>
      <c r="AN45" s="20" t="e">
        <f>#N/A</f>
        <v>#N/A</v>
      </c>
      <c r="AO45" s="20" t="e">
        <f>#N/A</f>
        <v>#N/A</v>
      </c>
      <c r="AP45" s="20" t="e">
        <f>#N/A</f>
        <v>#N/A</v>
      </c>
      <c r="AQ45" s="22" t="e">
        <f>#N/A</f>
        <v>#N/A</v>
      </c>
      <c r="AR45" s="20">
        <f>O47</f>
      </c>
      <c r="AS45" s="15">
        <f>COUNTIF($AR$5:$AR$122,AR45)-COUNTIF(AR46:$AR$124,AR45)</f>
        <v>0</v>
      </c>
      <c r="AT45" s="20" t="str">
        <f>CONCATENATE(AR45,AS45)</f>
        <v>0</v>
      </c>
      <c r="AU45" s="20">
        <f>C47</f>
        <v>0</v>
      </c>
      <c r="AV45" s="20">
        <f>D47</f>
        <v>0</v>
      </c>
      <c r="AW45" s="20" t="e">
        <f>#N/A</f>
        <v>#N/A</v>
      </c>
      <c r="AX45" s="20">
        <f>E47</f>
        <v>0</v>
      </c>
      <c r="AY45" s="20">
        <f>P47</f>
        <v>0</v>
      </c>
    </row>
    <row r="46" spans="2:51" s="9" customFormat="1" ht="41.25" customHeight="1">
      <c r="B46" s="351" t="s">
        <v>215</v>
      </c>
      <c r="C46" s="352" t="s">
        <v>10</v>
      </c>
      <c r="D46" s="352" t="s">
        <v>2</v>
      </c>
      <c r="E46" s="353" t="s">
        <v>7</v>
      </c>
      <c r="F46" s="354" t="s">
        <v>35</v>
      </c>
      <c r="G46" s="355" t="s">
        <v>11</v>
      </c>
      <c r="H46" s="356" t="s">
        <v>12</v>
      </c>
      <c r="I46" s="357" t="s">
        <v>144</v>
      </c>
      <c r="J46" s="358" t="s">
        <v>137</v>
      </c>
      <c r="K46" s="358" t="s">
        <v>138</v>
      </c>
      <c r="L46" s="358" t="s">
        <v>145</v>
      </c>
      <c r="M46" s="359" t="s">
        <v>142</v>
      </c>
      <c r="N46" s="360" t="s">
        <v>11</v>
      </c>
      <c r="O46" s="361" t="s">
        <v>12</v>
      </c>
      <c r="P46" s="362" t="s">
        <v>143</v>
      </c>
      <c r="Q46" s="363" t="s">
        <v>137</v>
      </c>
      <c r="R46" s="364" t="s">
        <v>147</v>
      </c>
      <c r="S46" s="363" t="s">
        <v>145</v>
      </c>
      <c r="T46" s="365" t="s">
        <v>142</v>
      </c>
      <c r="U46" s="398" t="s">
        <v>11</v>
      </c>
      <c r="V46" s="366" t="s">
        <v>13</v>
      </c>
      <c r="W46" s="367" t="s">
        <v>143</v>
      </c>
      <c r="X46" s="368" t="s">
        <v>137</v>
      </c>
      <c r="Y46" s="369" t="s">
        <v>147</v>
      </c>
      <c r="Z46" s="368" t="s">
        <v>145</v>
      </c>
      <c r="AA46" s="370" t="s">
        <v>142</v>
      </c>
      <c r="AC46" s="130" t="s">
        <v>11</v>
      </c>
      <c r="AD46" s="130" t="s">
        <v>4</v>
      </c>
      <c r="AE46" s="130" t="s">
        <v>45</v>
      </c>
      <c r="AF46" s="130" t="s">
        <v>34</v>
      </c>
      <c r="AG46" s="22"/>
      <c r="AH46" s="22"/>
      <c r="AI46" s="20" t="e">
        <f>#N/A</f>
        <v>#N/A</v>
      </c>
      <c r="AJ46" s="15" t="e">
        <f>#N/A</f>
        <v>#N/A</v>
      </c>
      <c r="AK46" s="20" t="e">
        <f>#N/A</f>
        <v>#N/A</v>
      </c>
      <c r="AL46" s="20" t="e">
        <f>#N/A</f>
        <v>#N/A</v>
      </c>
      <c r="AM46" s="20" t="e">
        <f>#N/A</f>
        <v>#N/A</v>
      </c>
      <c r="AN46" s="20" t="e">
        <f>#N/A</f>
        <v>#N/A</v>
      </c>
      <c r="AO46" s="20" t="e">
        <f>#N/A</f>
        <v>#N/A</v>
      </c>
      <c r="AP46" s="20" t="e">
        <f>#N/A</f>
        <v>#N/A</v>
      </c>
      <c r="AQ46" s="22" t="e">
        <f>#N/A</f>
        <v>#N/A</v>
      </c>
      <c r="AR46" s="20">
        <f>O48</f>
      </c>
      <c r="AS46" s="15">
        <f>COUNTIF($AR$5:$AR$122,AR46)-COUNTIF(AR47:$AR$124,AR46)</f>
        <v>1</v>
      </c>
      <c r="AT46" s="20" t="e">
        <f>#N/A</f>
        <v>#N/A</v>
      </c>
      <c r="AU46" s="20" t="e">
        <f>#N/A</f>
        <v>#N/A</v>
      </c>
      <c r="AV46" s="20" t="e">
        <f>#N/A</f>
        <v>#N/A</v>
      </c>
      <c r="AW46" s="20" t="e">
        <f>#N/A</f>
        <v>#N/A</v>
      </c>
      <c r="AX46" s="20" t="e">
        <f>#N/A</f>
        <v>#N/A</v>
      </c>
      <c r="AY46" s="20" t="e">
        <f>#N/A</f>
        <v>#N/A</v>
      </c>
    </row>
    <row r="47" spans="1:51" s="9" customFormat="1" ht="18.75" customHeight="1">
      <c r="A47" s="336">
        <f>'男女３号リレー様式印刷'!AG54</f>
        <v>1</v>
      </c>
      <c r="B47" s="86">
        <v>1</v>
      </c>
      <c r="C47" s="87"/>
      <c r="D47" s="87"/>
      <c r="E47" s="88"/>
      <c r="F47" s="89"/>
      <c r="G47" s="274"/>
      <c r="H47" s="91">
        <f>IF(ISBLANK(G47),"",VLOOKUP(G47,$AC$46:$AD$86,2,FALSE))</f>
      </c>
      <c r="I47" s="350"/>
      <c r="J47" s="202"/>
      <c r="K47" s="202"/>
      <c r="L47" s="202"/>
      <c r="M47" s="326"/>
      <c r="N47" s="278"/>
      <c r="O47" s="91">
        <f>IF(ISBLANK(N47),"",VLOOKUP(N47,$AC$46:$AD$86,2,FALSE))</f>
      </c>
      <c r="P47" s="350"/>
      <c r="Q47" s="202"/>
      <c r="R47" s="202"/>
      <c r="S47" s="202"/>
      <c r="T47" s="326"/>
      <c r="U47" s="274"/>
      <c r="V47" s="91">
        <f>IF(ISBLANK(U47),"",VLOOKUP(U47,$AC$46:$AD$86,2,FALSE))</f>
      </c>
      <c r="W47" s="350"/>
      <c r="X47" s="202"/>
      <c r="Y47" s="202"/>
      <c r="Z47" s="202"/>
      <c r="AA47" s="326"/>
      <c r="AC47" s="131">
        <f>'主催者入力欄'!F8</f>
        <v>1</v>
      </c>
      <c r="AD47" s="175" t="str">
        <f>'主催者入力欄'!G8</f>
        <v>１年 100m</v>
      </c>
      <c r="AE47" s="128">
        <f>COUNTIF($G$47:$G$86,AC47)+COUNTIF(N$47:$N$86,AC47)+COUNTIF(U$47:$U$86,AC47)</f>
        <v>0</v>
      </c>
      <c r="AF47" s="132">
        <f>'主催者入力欄'!H8</f>
        <v>0</v>
      </c>
      <c r="AG47" s="22"/>
      <c r="AH47" s="22"/>
      <c r="AI47" s="20" t="e">
        <f>#N/A</f>
        <v>#N/A</v>
      </c>
      <c r="AJ47" s="15" t="e">
        <f>#N/A</f>
        <v>#N/A</v>
      </c>
      <c r="AK47" s="20" t="e">
        <f>#N/A</f>
        <v>#N/A</v>
      </c>
      <c r="AL47" s="20" t="e">
        <f>#N/A</f>
        <v>#N/A</v>
      </c>
      <c r="AM47" s="20" t="e">
        <f>#N/A</f>
        <v>#N/A</v>
      </c>
      <c r="AN47" s="20" t="e">
        <f>#N/A</f>
        <v>#N/A</v>
      </c>
      <c r="AO47" s="20" t="e">
        <f>#N/A</f>
        <v>#N/A</v>
      </c>
      <c r="AP47" s="20" t="e">
        <f>#N/A</f>
        <v>#N/A</v>
      </c>
      <c r="AQ47" s="22" t="e">
        <f>#N/A</f>
        <v>#N/A</v>
      </c>
      <c r="AR47" s="20" t="e">
        <f>#N/A</f>
        <v>#N/A</v>
      </c>
      <c r="AS47" s="15">
        <f>COUNTIF($AR$5:$AR$122,AR47)-COUNTIF(AR48:$AR$124,AR47)</f>
        <v>40</v>
      </c>
      <c r="AT47" s="20" t="e">
        <f>#N/A</f>
        <v>#N/A</v>
      </c>
      <c r="AU47" s="20" t="e">
        <f>#N/A</f>
        <v>#N/A</v>
      </c>
      <c r="AV47" s="20" t="e">
        <f>#N/A</f>
        <v>#N/A</v>
      </c>
      <c r="AW47" s="20" t="e">
        <f>#N/A</f>
        <v>#N/A</v>
      </c>
      <c r="AX47" s="20" t="e">
        <f>#N/A</f>
        <v>#N/A</v>
      </c>
      <c r="AY47" s="20" t="e">
        <f>#N/A</f>
        <v>#N/A</v>
      </c>
    </row>
    <row r="48" spans="1:51" s="9" customFormat="1" ht="18.75" customHeight="1">
      <c r="A48" s="336">
        <f>'男女３号リレー様式印刷'!AG55</f>
        <v>2</v>
      </c>
      <c r="B48" s="92">
        <v>2</v>
      </c>
      <c r="C48" s="87"/>
      <c r="D48" s="87"/>
      <c r="E48" s="88"/>
      <c r="F48" s="89"/>
      <c r="G48" s="90"/>
      <c r="H48" s="91">
        <f aca="true" t="shared" si="3" ref="H48:H66">IF(ISBLANK(G48),"",VLOOKUP(G48,$AC$46:$AD$86,2,FALSE))</f>
      </c>
      <c r="I48" s="350"/>
      <c r="J48" s="202"/>
      <c r="K48" s="202"/>
      <c r="L48" s="202"/>
      <c r="M48" s="326"/>
      <c r="N48" s="152"/>
      <c r="O48" s="91">
        <f aca="true" t="shared" si="4" ref="O48:O66">IF(ISBLANK(N48),"",VLOOKUP(N48,$AC$46:$AD$86,2,FALSE))</f>
      </c>
      <c r="P48" s="350"/>
      <c r="Q48" s="202"/>
      <c r="R48" s="202"/>
      <c r="S48" s="202"/>
      <c r="T48" s="326"/>
      <c r="U48" s="90"/>
      <c r="V48" s="91">
        <f aca="true" t="shared" si="5" ref="V48:V66">IF(ISBLANK(U48),"",VLOOKUP(U48,$AC$46:$AD$86,2,FALSE))</f>
      </c>
      <c r="W48" s="350"/>
      <c r="X48" s="202"/>
      <c r="Y48" s="202"/>
      <c r="Z48" s="202"/>
      <c r="AA48" s="326"/>
      <c r="AC48" s="131">
        <f>'主催者入力欄'!F9</f>
        <v>2</v>
      </c>
      <c r="AD48" s="175" t="str">
        <f>'主催者入力欄'!G9</f>
        <v>２年 100m</v>
      </c>
      <c r="AE48" s="128">
        <f>COUNTIF($G$47:$G$86,AC48)+COUNTIF(N$47:$N$86,AC48)+COUNTIF(U$47:$U$86,AC48)</f>
        <v>0</v>
      </c>
      <c r="AF48" s="132">
        <f>'主催者入力欄'!H9</f>
        <v>0</v>
      </c>
      <c r="AG48" s="22"/>
      <c r="AH48" s="22"/>
      <c r="AI48" s="20" t="e">
        <f>#N/A</f>
        <v>#N/A</v>
      </c>
      <c r="AJ48" s="15" t="e">
        <f>#N/A</f>
        <v>#N/A</v>
      </c>
      <c r="AK48" s="20" t="e">
        <f>#N/A</f>
        <v>#N/A</v>
      </c>
      <c r="AL48" s="20" t="e">
        <f>#N/A</f>
        <v>#N/A</v>
      </c>
      <c r="AM48" s="20" t="e">
        <f>#N/A</f>
        <v>#N/A</v>
      </c>
      <c r="AN48" s="20" t="e">
        <f>#N/A</f>
        <v>#N/A</v>
      </c>
      <c r="AO48" s="20" t="e">
        <f>#N/A</f>
        <v>#N/A</v>
      </c>
      <c r="AP48" s="20" t="e">
        <f>#N/A</f>
        <v>#N/A</v>
      </c>
      <c r="AQ48" s="22" t="e">
        <f>#N/A</f>
        <v>#N/A</v>
      </c>
      <c r="AR48" s="20" t="e">
        <f>#N/A</f>
        <v>#N/A</v>
      </c>
      <c r="AS48" s="15">
        <f>COUNTIF($AR$5:$AR$122,AR48)-COUNTIF(AR49:$AR$124,AR48)</f>
        <v>41</v>
      </c>
      <c r="AT48" s="20" t="e">
        <f>#N/A</f>
        <v>#N/A</v>
      </c>
      <c r="AU48" s="20" t="e">
        <f>#N/A</f>
        <v>#N/A</v>
      </c>
      <c r="AV48" s="20" t="e">
        <f>#N/A</f>
        <v>#N/A</v>
      </c>
      <c r="AW48" s="20" t="e">
        <f>#N/A</f>
        <v>#N/A</v>
      </c>
      <c r="AX48" s="20" t="e">
        <f>#N/A</f>
        <v>#N/A</v>
      </c>
      <c r="AY48" s="20" t="e">
        <f>#N/A</f>
        <v>#N/A</v>
      </c>
    </row>
    <row r="49" spans="1:51" s="9" customFormat="1" ht="18.75" customHeight="1">
      <c r="A49" s="336">
        <f>'男女３号リレー様式印刷'!AG56</f>
        <v>3</v>
      </c>
      <c r="B49" s="92">
        <v>3</v>
      </c>
      <c r="C49" s="87"/>
      <c r="D49" s="87"/>
      <c r="E49" s="88"/>
      <c r="F49" s="89"/>
      <c r="G49" s="90"/>
      <c r="H49" s="91">
        <f t="shared" si="3"/>
      </c>
      <c r="I49" s="350"/>
      <c r="J49" s="202"/>
      <c r="K49" s="202"/>
      <c r="L49" s="202"/>
      <c r="M49" s="326"/>
      <c r="N49" s="152"/>
      <c r="O49" s="91">
        <f t="shared" si="4"/>
      </c>
      <c r="P49" s="350"/>
      <c r="Q49" s="202"/>
      <c r="R49" s="202"/>
      <c r="S49" s="202"/>
      <c r="T49" s="326"/>
      <c r="U49" s="90"/>
      <c r="V49" s="91">
        <f t="shared" si="5"/>
      </c>
      <c r="W49" s="350"/>
      <c r="X49" s="202"/>
      <c r="Y49" s="202"/>
      <c r="Z49" s="202"/>
      <c r="AA49" s="326"/>
      <c r="AC49" s="131">
        <f>'主催者入力欄'!F10</f>
        <v>3</v>
      </c>
      <c r="AD49" s="175" t="str">
        <f>'主催者入力欄'!G10</f>
        <v>３年 100m</v>
      </c>
      <c r="AE49" s="128">
        <f>COUNTIF($G$47:$G$86,AC49)+COUNTIF(N$47:$N$86,AC49)+COUNTIF(U$47:$U$86,AC49)</f>
        <v>0</v>
      </c>
      <c r="AF49" s="132">
        <f>'主催者入力欄'!H10</f>
        <v>0</v>
      </c>
      <c r="AG49" s="22"/>
      <c r="AH49" s="22"/>
      <c r="AI49" s="20" t="e">
        <f>#N/A</f>
        <v>#N/A</v>
      </c>
      <c r="AJ49" s="15" t="e">
        <f>#N/A</f>
        <v>#N/A</v>
      </c>
      <c r="AK49" s="20" t="e">
        <f>#N/A</f>
        <v>#N/A</v>
      </c>
      <c r="AL49" s="20" t="e">
        <f>#N/A</f>
        <v>#N/A</v>
      </c>
      <c r="AM49" s="20" t="e">
        <f>#N/A</f>
        <v>#N/A</v>
      </c>
      <c r="AN49" s="20" t="e">
        <f>#N/A</f>
        <v>#N/A</v>
      </c>
      <c r="AO49" s="20" t="e">
        <f>#N/A</f>
        <v>#N/A</v>
      </c>
      <c r="AP49" s="20" t="e">
        <f>#N/A</f>
        <v>#N/A</v>
      </c>
      <c r="AQ49" s="22" t="e">
        <f>#N/A</f>
        <v>#N/A</v>
      </c>
      <c r="AR49" s="20" t="e">
        <f>#N/A</f>
        <v>#N/A</v>
      </c>
      <c r="AS49" s="15">
        <f>COUNTIF($AR$5:$AR$122,AR49)-COUNTIF(AR50:$AR$124,AR49)</f>
        <v>42</v>
      </c>
      <c r="AT49" s="20" t="e">
        <f>#N/A</f>
        <v>#N/A</v>
      </c>
      <c r="AU49" s="20" t="e">
        <f>#N/A</f>
        <v>#N/A</v>
      </c>
      <c r="AV49" s="20" t="e">
        <f>#N/A</f>
        <v>#N/A</v>
      </c>
      <c r="AW49" s="20" t="e">
        <f>#N/A</f>
        <v>#N/A</v>
      </c>
      <c r="AX49" s="20" t="e">
        <f>#N/A</f>
        <v>#N/A</v>
      </c>
      <c r="AY49" s="20" t="e">
        <f>#N/A</f>
        <v>#N/A</v>
      </c>
    </row>
    <row r="50" spans="1:51" s="9" customFormat="1" ht="18.75" customHeight="1">
      <c r="A50" s="336">
        <f>'男女３号リレー様式印刷'!AG57</f>
        <v>4</v>
      </c>
      <c r="B50" s="92">
        <v>4</v>
      </c>
      <c r="C50" s="87"/>
      <c r="D50" s="87"/>
      <c r="E50" s="88"/>
      <c r="F50" s="89"/>
      <c r="G50" s="90"/>
      <c r="H50" s="91">
        <f t="shared" si="3"/>
      </c>
      <c r="I50" s="350"/>
      <c r="J50" s="202"/>
      <c r="K50" s="202"/>
      <c r="L50" s="202"/>
      <c r="M50" s="326"/>
      <c r="N50" s="152"/>
      <c r="O50" s="91">
        <f t="shared" si="4"/>
      </c>
      <c r="P50" s="350"/>
      <c r="Q50" s="202"/>
      <c r="R50" s="202"/>
      <c r="S50" s="202"/>
      <c r="T50" s="326"/>
      <c r="U50" s="90"/>
      <c r="V50" s="91">
        <f t="shared" si="5"/>
      </c>
      <c r="W50" s="350"/>
      <c r="X50" s="202"/>
      <c r="Y50" s="202"/>
      <c r="Z50" s="202"/>
      <c r="AA50" s="326"/>
      <c r="AC50" s="131">
        <f>'主催者入力欄'!F11</f>
        <v>4</v>
      </c>
      <c r="AD50" s="175" t="str">
        <f>'主催者入力欄'!G11</f>
        <v>共通 200m</v>
      </c>
      <c r="AE50" s="128">
        <f>COUNTIF($G$47:$G$86,AC50)+COUNTIF(N$47:$N$86,AC50)+COUNTIF(U$47:$U$86,AC50)</f>
        <v>0</v>
      </c>
      <c r="AF50" s="132">
        <f>'主催者入力欄'!H11</f>
        <v>0</v>
      </c>
      <c r="AG50" s="22"/>
      <c r="AH50" s="22"/>
      <c r="AI50" s="20" t="e">
        <f>#N/A</f>
        <v>#N/A</v>
      </c>
      <c r="AJ50" s="15" t="e">
        <f>#N/A</f>
        <v>#N/A</v>
      </c>
      <c r="AK50" s="20" t="e">
        <f>#N/A</f>
        <v>#N/A</v>
      </c>
      <c r="AL50" s="20" t="e">
        <f>#N/A</f>
        <v>#N/A</v>
      </c>
      <c r="AM50" s="20" t="e">
        <f>#N/A</f>
        <v>#N/A</v>
      </c>
      <c r="AN50" s="20" t="e">
        <f>#N/A</f>
        <v>#N/A</v>
      </c>
      <c r="AO50" s="20" t="e">
        <f>#N/A</f>
        <v>#N/A</v>
      </c>
      <c r="AP50" s="20" t="e">
        <f>#N/A</f>
        <v>#N/A</v>
      </c>
      <c r="AQ50" s="22" t="e">
        <f>#N/A</f>
        <v>#N/A</v>
      </c>
      <c r="AR50" s="20" t="e">
        <f>#N/A</f>
        <v>#N/A</v>
      </c>
      <c r="AS50" s="15">
        <f>COUNTIF($AR$5:$AR$122,AR50)-COUNTIF(AR51:$AR$124,AR50)</f>
        <v>43</v>
      </c>
      <c r="AT50" s="20" t="e">
        <f>#N/A</f>
        <v>#N/A</v>
      </c>
      <c r="AU50" s="20" t="e">
        <f>#N/A</f>
        <v>#N/A</v>
      </c>
      <c r="AV50" s="20" t="e">
        <f>#N/A</f>
        <v>#N/A</v>
      </c>
      <c r="AW50" s="20" t="e">
        <f>#N/A</f>
        <v>#N/A</v>
      </c>
      <c r="AX50" s="20" t="e">
        <f>#N/A</f>
        <v>#N/A</v>
      </c>
      <c r="AY50" s="20" t="e">
        <f>#N/A</f>
        <v>#N/A</v>
      </c>
    </row>
    <row r="51" spans="1:51" s="9" customFormat="1" ht="18.75" customHeight="1">
      <c r="A51" s="336">
        <f>'男女３号リレー様式印刷'!AG58</f>
        <v>5</v>
      </c>
      <c r="B51" s="92">
        <v>5</v>
      </c>
      <c r="C51" s="87"/>
      <c r="D51" s="87"/>
      <c r="E51" s="88"/>
      <c r="F51" s="89"/>
      <c r="G51" s="90"/>
      <c r="H51" s="91">
        <f t="shared" si="3"/>
      </c>
      <c r="I51" s="350"/>
      <c r="J51" s="202"/>
      <c r="K51" s="202"/>
      <c r="L51" s="202"/>
      <c r="M51" s="326"/>
      <c r="N51" s="152"/>
      <c r="O51" s="91">
        <f t="shared" si="4"/>
      </c>
      <c r="P51" s="350"/>
      <c r="Q51" s="202"/>
      <c r="R51" s="202"/>
      <c r="S51" s="202"/>
      <c r="T51" s="326"/>
      <c r="U51" s="90"/>
      <c r="V51" s="91">
        <f t="shared" si="5"/>
      </c>
      <c r="W51" s="350"/>
      <c r="X51" s="202"/>
      <c r="Y51" s="202"/>
      <c r="Z51" s="202"/>
      <c r="AA51" s="326"/>
      <c r="AC51" s="131">
        <f>'主催者入力欄'!F12</f>
        <v>5</v>
      </c>
      <c r="AD51" s="175" t="str">
        <f>'主催者入力欄'!G12</f>
        <v>共通 800m</v>
      </c>
      <c r="AE51" s="128">
        <f>COUNTIF($G$47:$G$86,AC51)+COUNTIF(N$47:$N$86,AC51)+COUNTIF(U$47:$U$86,AC51)</f>
        <v>0</v>
      </c>
      <c r="AF51" s="132">
        <f>'主催者入力欄'!H12</f>
        <v>0</v>
      </c>
      <c r="AG51" s="22"/>
      <c r="AH51" s="22"/>
      <c r="AI51" s="20" t="e">
        <f>#N/A</f>
        <v>#N/A</v>
      </c>
      <c r="AJ51" s="15" t="e">
        <f>#N/A</f>
        <v>#N/A</v>
      </c>
      <c r="AK51" s="20" t="e">
        <f>#N/A</f>
        <v>#N/A</v>
      </c>
      <c r="AL51" s="20" t="e">
        <f>#N/A</f>
        <v>#N/A</v>
      </c>
      <c r="AM51" s="20" t="e">
        <f>#N/A</f>
        <v>#N/A</v>
      </c>
      <c r="AN51" s="20" t="e">
        <f>#N/A</f>
        <v>#N/A</v>
      </c>
      <c r="AO51" s="20" t="e">
        <f>#N/A</f>
        <v>#N/A</v>
      </c>
      <c r="AP51" s="20" t="e">
        <f>#N/A</f>
        <v>#N/A</v>
      </c>
      <c r="AQ51" s="22" t="e">
        <f>#N/A</f>
        <v>#N/A</v>
      </c>
      <c r="AR51" s="20" t="e">
        <f>#N/A</f>
        <v>#N/A</v>
      </c>
      <c r="AS51" s="15">
        <f>COUNTIF($AR$5:$AR$122,AR51)-COUNTIF(AR52:$AR$124,AR51)</f>
        <v>44</v>
      </c>
      <c r="AT51" s="20" t="e">
        <f>#N/A</f>
        <v>#N/A</v>
      </c>
      <c r="AU51" s="20" t="e">
        <f>#N/A</f>
        <v>#N/A</v>
      </c>
      <c r="AV51" s="20" t="e">
        <f>#N/A</f>
        <v>#N/A</v>
      </c>
      <c r="AW51" s="20" t="e">
        <f>#N/A</f>
        <v>#N/A</v>
      </c>
      <c r="AX51" s="20" t="e">
        <f>#N/A</f>
        <v>#N/A</v>
      </c>
      <c r="AY51" s="20" t="e">
        <f>#N/A</f>
        <v>#N/A</v>
      </c>
    </row>
    <row r="52" spans="1:51" s="9" customFormat="1" ht="18.75" customHeight="1">
      <c r="A52" s="336">
        <f>'男女３号リレー様式印刷'!AG59</f>
        <v>6</v>
      </c>
      <c r="B52" s="92">
        <v>6</v>
      </c>
      <c r="C52" s="87"/>
      <c r="D52" s="87"/>
      <c r="E52" s="88"/>
      <c r="F52" s="89"/>
      <c r="G52" s="90"/>
      <c r="H52" s="91">
        <f t="shared" si="3"/>
      </c>
      <c r="I52" s="350"/>
      <c r="J52" s="202"/>
      <c r="K52" s="202"/>
      <c r="L52" s="202"/>
      <c r="M52" s="326"/>
      <c r="N52" s="152"/>
      <c r="O52" s="91">
        <f t="shared" si="4"/>
      </c>
      <c r="P52" s="350"/>
      <c r="Q52" s="202"/>
      <c r="R52" s="202"/>
      <c r="S52" s="202"/>
      <c r="T52" s="326"/>
      <c r="U52" s="90"/>
      <c r="V52" s="91">
        <f t="shared" si="5"/>
      </c>
      <c r="W52" s="350"/>
      <c r="X52" s="202"/>
      <c r="Y52" s="202"/>
      <c r="Z52" s="202"/>
      <c r="AA52" s="326"/>
      <c r="AC52" s="131">
        <f>'主催者入力欄'!F13</f>
        <v>6</v>
      </c>
      <c r="AD52" s="175" t="str">
        <f>'主催者入力欄'!G13</f>
        <v>共通1500m</v>
      </c>
      <c r="AE52" s="128">
        <f>COUNTIF($G$47:$G$86,AC52)+COUNTIF(N$47:$N$86,AC52)+COUNTIF(U$47:$U$86,AC52)</f>
        <v>0</v>
      </c>
      <c r="AF52" s="132">
        <f>'主催者入力欄'!H13</f>
        <v>0</v>
      </c>
      <c r="AG52" s="22"/>
      <c r="AH52" s="22"/>
      <c r="AI52" s="20" t="e">
        <f>#N/A</f>
        <v>#N/A</v>
      </c>
      <c r="AJ52" s="15" t="e">
        <f>#N/A</f>
        <v>#N/A</v>
      </c>
      <c r="AK52" s="20" t="e">
        <f>#N/A</f>
        <v>#N/A</v>
      </c>
      <c r="AL52" s="20" t="e">
        <f>#N/A</f>
        <v>#N/A</v>
      </c>
      <c r="AM52" s="20" t="e">
        <f>#N/A</f>
        <v>#N/A</v>
      </c>
      <c r="AN52" s="20" t="e">
        <f>#N/A</f>
        <v>#N/A</v>
      </c>
      <c r="AO52" s="20" t="e">
        <f>#N/A</f>
        <v>#N/A</v>
      </c>
      <c r="AP52" s="20" t="e">
        <f>#N/A</f>
        <v>#N/A</v>
      </c>
      <c r="AQ52" s="22" t="e">
        <f>#N/A</f>
        <v>#N/A</v>
      </c>
      <c r="AR52" s="20" t="e">
        <f>#N/A</f>
        <v>#N/A</v>
      </c>
      <c r="AS52" s="15">
        <f>COUNTIF($AR$5:$AR$122,AR52)-COUNTIF(AR53:$AR$124,AR52)</f>
        <v>45</v>
      </c>
      <c r="AT52" s="20" t="e">
        <f>#N/A</f>
        <v>#N/A</v>
      </c>
      <c r="AU52" s="20" t="e">
        <f>#N/A</f>
        <v>#N/A</v>
      </c>
      <c r="AV52" s="20" t="e">
        <f>#N/A</f>
        <v>#N/A</v>
      </c>
      <c r="AW52" s="20" t="e">
        <f>#N/A</f>
        <v>#N/A</v>
      </c>
      <c r="AX52" s="20" t="e">
        <f>#N/A</f>
        <v>#N/A</v>
      </c>
      <c r="AY52" s="20" t="e">
        <f>#N/A</f>
        <v>#N/A</v>
      </c>
    </row>
    <row r="53" spans="1:51" s="9" customFormat="1" ht="18.75" customHeight="1">
      <c r="A53" s="336">
        <f>'男女３号リレー様式印刷'!AG60</f>
        <v>7</v>
      </c>
      <c r="B53" s="92">
        <v>7</v>
      </c>
      <c r="C53" s="87"/>
      <c r="D53" s="87"/>
      <c r="E53" s="88"/>
      <c r="F53" s="89"/>
      <c r="G53" s="90"/>
      <c r="H53" s="91">
        <f t="shared" si="3"/>
      </c>
      <c r="I53" s="350"/>
      <c r="J53" s="202"/>
      <c r="K53" s="202"/>
      <c r="L53" s="202"/>
      <c r="M53" s="326"/>
      <c r="N53" s="152"/>
      <c r="O53" s="91">
        <f t="shared" si="4"/>
      </c>
      <c r="P53" s="350"/>
      <c r="Q53" s="202"/>
      <c r="R53" s="202"/>
      <c r="S53" s="202"/>
      <c r="T53" s="326"/>
      <c r="U53" s="90"/>
      <c r="V53" s="91">
        <f t="shared" si="5"/>
      </c>
      <c r="W53" s="350"/>
      <c r="X53" s="202"/>
      <c r="Y53" s="202"/>
      <c r="Z53" s="202"/>
      <c r="AA53" s="326"/>
      <c r="AC53" s="131">
        <f>'主催者入力欄'!F14</f>
        <v>7</v>
      </c>
      <c r="AD53" s="175" t="str">
        <f>'主催者入力欄'!G14</f>
        <v>共通100mH</v>
      </c>
      <c r="AE53" s="128">
        <f>COUNTIF($G$47:$G$86,AC53)+COUNTIF(N$47:$N$86,AC53)+COUNTIF(U$47:$U$86,AC53)</f>
        <v>0</v>
      </c>
      <c r="AF53" s="132">
        <f>'主催者入力欄'!H14</f>
        <v>0</v>
      </c>
      <c r="AG53" s="22"/>
      <c r="AH53" s="22"/>
      <c r="AI53" s="20" t="e">
        <f>#N/A</f>
        <v>#N/A</v>
      </c>
      <c r="AJ53" s="15" t="e">
        <f>#N/A</f>
        <v>#N/A</v>
      </c>
      <c r="AK53" s="20" t="e">
        <f>#N/A</f>
        <v>#N/A</v>
      </c>
      <c r="AL53" s="20" t="e">
        <f>#N/A</f>
        <v>#N/A</v>
      </c>
      <c r="AM53" s="20" t="e">
        <f>#N/A</f>
        <v>#N/A</v>
      </c>
      <c r="AN53" s="20" t="e">
        <f>#N/A</f>
        <v>#N/A</v>
      </c>
      <c r="AO53" s="20" t="e">
        <f>#N/A</f>
        <v>#N/A</v>
      </c>
      <c r="AP53" s="20" t="e">
        <f>#N/A</f>
        <v>#N/A</v>
      </c>
      <c r="AQ53" s="22" t="e">
        <f>#N/A</f>
        <v>#N/A</v>
      </c>
      <c r="AR53" s="20" t="e">
        <f>#N/A</f>
        <v>#N/A</v>
      </c>
      <c r="AS53" s="15">
        <f>COUNTIF($AR$5:$AR$122,AR53)-COUNTIF(AR54:$AR$124,AR53)</f>
        <v>46</v>
      </c>
      <c r="AT53" s="20" t="e">
        <f>#N/A</f>
        <v>#N/A</v>
      </c>
      <c r="AU53" s="20" t="e">
        <f>#N/A</f>
        <v>#N/A</v>
      </c>
      <c r="AV53" s="20" t="e">
        <f>#N/A</f>
        <v>#N/A</v>
      </c>
      <c r="AW53" s="20" t="e">
        <f>#N/A</f>
        <v>#N/A</v>
      </c>
      <c r="AX53" s="20" t="e">
        <f>#N/A</f>
        <v>#N/A</v>
      </c>
      <c r="AY53" s="20" t="e">
        <f>#N/A</f>
        <v>#N/A</v>
      </c>
    </row>
    <row r="54" spans="1:51" s="9" customFormat="1" ht="18.75" customHeight="1">
      <c r="A54" s="336">
        <f>'男女３号リレー様式印刷'!AG61</f>
        <v>8</v>
      </c>
      <c r="B54" s="92">
        <v>8</v>
      </c>
      <c r="C54" s="87"/>
      <c r="D54" s="87"/>
      <c r="E54" s="88"/>
      <c r="F54" s="89"/>
      <c r="G54" s="90"/>
      <c r="H54" s="91">
        <f t="shared" si="3"/>
      </c>
      <c r="I54" s="350"/>
      <c r="J54" s="202"/>
      <c r="K54" s="202"/>
      <c r="L54" s="202"/>
      <c r="M54" s="326"/>
      <c r="N54" s="152"/>
      <c r="O54" s="91">
        <f t="shared" si="4"/>
      </c>
      <c r="P54" s="350"/>
      <c r="Q54" s="202"/>
      <c r="R54" s="202"/>
      <c r="S54" s="202"/>
      <c r="T54" s="326"/>
      <c r="U54" s="90"/>
      <c r="V54" s="91">
        <f t="shared" si="5"/>
      </c>
      <c r="W54" s="350"/>
      <c r="X54" s="202"/>
      <c r="Y54" s="202"/>
      <c r="Z54" s="202"/>
      <c r="AA54" s="326"/>
      <c r="AC54" s="131">
        <f>'主催者入力欄'!F15</f>
        <v>8</v>
      </c>
      <c r="AD54" s="175" t="str">
        <f>'主催者入力欄'!G15</f>
        <v>共通走高跳</v>
      </c>
      <c r="AE54" s="128">
        <f>COUNTIF($G$47:$G$86,AC54)+COUNTIF(N$47:$N$86,AC54)+COUNTIF(U$47:$U$86,AC54)</f>
        <v>0</v>
      </c>
      <c r="AF54" s="132">
        <f>'主催者入力欄'!H15</f>
        <v>0</v>
      </c>
      <c r="AG54" s="22"/>
      <c r="AH54" s="22"/>
      <c r="AI54" s="20" t="e">
        <f>#N/A</f>
        <v>#N/A</v>
      </c>
      <c r="AJ54" s="15" t="e">
        <f>#N/A</f>
        <v>#N/A</v>
      </c>
      <c r="AK54" s="20" t="e">
        <f>#N/A</f>
        <v>#N/A</v>
      </c>
      <c r="AL54" s="20" t="e">
        <f>#N/A</f>
        <v>#N/A</v>
      </c>
      <c r="AM54" s="20" t="e">
        <f>#N/A</f>
        <v>#N/A</v>
      </c>
      <c r="AN54" s="20" t="e">
        <f>#N/A</f>
        <v>#N/A</v>
      </c>
      <c r="AO54" s="20" t="e">
        <f>#N/A</f>
        <v>#N/A</v>
      </c>
      <c r="AP54" s="20" t="e">
        <f>#N/A</f>
        <v>#N/A</v>
      </c>
      <c r="AQ54" s="22" t="e">
        <f>#N/A</f>
        <v>#N/A</v>
      </c>
      <c r="AR54" s="20" t="e">
        <f>#N/A</f>
        <v>#N/A</v>
      </c>
      <c r="AS54" s="15">
        <f>COUNTIF($AR$5:$AR$122,AR54)-COUNTIF(AR55:$AR$124,AR54)</f>
        <v>47</v>
      </c>
      <c r="AT54" s="20" t="e">
        <f>#N/A</f>
        <v>#N/A</v>
      </c>
      <c r="AU54" s="20" t="e">
        <f>#N/A</f>
        <v>#N/A</v>
      </c>
      <c r="AV54" s="20" t="e">
        <f>#N/A</f>
        <v>#N/A</v>
      </c>
      <c r="AW54" s="20" t="e">
        <f>#N/A</f>
        <v>#N/A</v>
      </c>
      <c r="AX54" s="20" t="e">
        <f>#N/A</f>
        <v>#N/A</v>
      </c>
      <c r="AY54" s="20" t="e">
        <f>#N/A</f>
        <v>#N/A</v>
      </c>
    </row>
    <row r="55" spans="1:51" s="9" customFormat="1" ht="18.75" customHeight="1">
      <c r="A55" s="336">
        <f>'男女３号リレー様式印刷'!AG62</f>
        <v>9</v>
      </c>
      <c r="B55" s="92">
        <v>9</v>
      </c>
      <c r="C55" s="87"/>
      <c r="D55" s="87"/>
      <c r="E55" s="88"/>
      <c r="F55" s="89"/>
      <c r="G55" s="90"/>
      <c r="H55" s="91">
        <f t="shared" si="3"/>
      </c>
      <c r="I55" s="350"/>
      <c r="J55" s="202"/>
      <c r="K55" s="202"/>
      <c r="L55" s="202"/>
      <c r="M55" s="326"/>
      <c r="N55" s="152"/>
      <c r="O55" s="91">
        <f t="shared" si="4"/>
      </c>
      <c r="P55" s="350"/>
      <c r="Q55" s="202"/>
      <c r="R55" s="202"/>
      <c r="S55" s="202"/>
      <c r="T55" s="326"/>
      <c r="U55" s="90"/>
      <c r="V55" s="91">
        <f t="shared" si="5"/>
      </c>
      <c r="W55" s="350"/>
      <c r="X55" s="202"/>
      <c r="Y55" s="202"/>
      <c r="Z55" s="202"/>
      <c r="AA55" s="326"/>
      <c r="AC55" s="131">
        <f>'主催者入力欄'!F16</f>
        <v>9</v>
      </c>
      <c r="AD55" s="175" t="str">
        <f>'主催者入力欄'!G16</f>
        <v>共通走幅跳</v>
      </c>
      <c r="AE55" s="128">
        <f>COUNTIF($G$47:$G$86,AC55)+COUNTIF(N$47:$N$86,AC55)+COUNTIF(U$47:$U$86,AC55)</f>
        <v>0</v>
      </c>
      <c r="AF55" s="132">
        <f>'主催者入力欄'!H16</f>
        <v>0</v>
      </c>
      <c r="AG55" s="22"/>
      <c r="AH55" s="22"/>
      <c r="AI55" s="20" t="e">
        <f>#N/A</f>
        <v>#N/A</v>
      </c>
      <c r="AJ55" s="15" t="e">
        <f>#N/A</f>
        <v>#N/A</v>
      </c>
      <c r="AK55" s="20" t="e">
        <f>#N/A</f>
        <v>#N/A</v>
      </c>
      <c r="AL55" s="20" t="e">
        <f>#N/A</f>
        <v>#N/A</v>
      </c>
      <c r="AM55" s="20" t="e">
        <f>#N/A</f>
        <v>#N/A</v>
      </c>
      <c r="AN55" s="20" t="e">
        <f>#N/A</f>
        <v>#N/A</v>
      </c>
      <c r="AO55" s="20" t="e">
        <f>#N/A</f>
        <v>#N/A</v>
      </c>
      <c r="AP55" s="20" t="e">
        <f>#N/A</f>
        <v>#N/A</v>
      </c>
      <c r="AQ55" s="22" t="e">
        <f>#N/A</f>
        <v>#N/A</v>
      </c>
      <c r="AR55" s="20" t="e">
        <f>#N/A</f>
        <v>#N/A</v>
      </c>
      <c r="AS55" s="15">
        <f>COUNTIF($AR$5:$AR$122,AR55)-COUNTIF(AR56:$AR$124,AR55)</f>
        <v>48</v>
      </c>
      <c r="AT55" s="20" t="e">
        <f>#N/A</f>
        <v>#N/A</v>
      </c>
      <c r="AU55" s="20" t="e">
        <f>#N/A</f>
        <v>#N/A</v>
      </c>
      <c r="AV55" s="20" t="e">
        <f>#N/A</f>
        <v>#N/A</v>
      </c>
      <c r="AW55" s="20" t="e">
        <f>#N/A</f>
        <v>#N/A</v>
      </c>
      <c r="AX55" s="20" t="e">
        <f>#N/A</f>
        <v>#N/A</v>
      </c>
      <c r="AY55" s="20" t="e">
        <f>#N/A</f>
        <v>#N/A</v>
      </c>
    </row>
    <row r="56" spans="1:51" s="9" customFormat="1" ht="18.75" customHeight="1">
      <c r="A56" s="336">
        <f>'男女３号リレー様式印刷'!AG63</f>
        <v>10</v>
      </c>
      <c r="B56" s="92">
        <v>10</v>
      </c>
      <c r="C56" s="87"/>
      <c r="D56" s="87"/>
      <c r="E56" s="88"/>
      <c r="F56" s="89"/>
      <c r="G56" s="90"/>
      <c r="H56" s="91">
        <f t="shared" si="3"/>
      </c>
      <c r="I56" s="350"/>
      <c r="J56" s="202"/>
      <c r="K56" s="202"/>
      <c r="L56" s="202"/>
      <c r="M56" s="326"/>
      <c r="N56" s="152"/>
      <c r="O56" s="91">
        <f t="shared" si="4"/>
      </c>
      <c r="P56" s="350"/>
      <c r="Q56" s="202"/>
      <c r="R56" s="202"/>
      <c r="S56" s="202"/>
      <c r="T56" s="326"/>
      <c r="U56" s="90"/>
      <c r="V56" s="91">
        <f t="shared" si="5"/>
      </c>
      <c r="W56" s="350"/>
      <c r="X56" s="202"/>
      <c r="Y56" s="202"/>
      <c r="Z56" s="202"/>
      <c r="AA56" s="326"/>
      <c r="AC56" s="131">
        <f>'主催者入力欄'!F17</f>
        <v>10</v>
      </c>
      <c r="AD56" s="175" t="str">
        <f>'主催者入力欄'!G17</f>
        <v>共通砲丸投</v>
      </c>
      <c r="AE56" s="128">
        <f>COUNTIF($G$47:$G$86,AC56)+COUNTIF(N$47:$N$86,AC56)+COUNTIF(U$47:$U$86,AC56)</f>
        <v>0</v>
      </c>
      <c r="AF56" s="132">
        <f>'主催者入力欄'!H17</f>
        <v>0</v>
      </c>
      <c r="AG56" s="22"/>
      <c r="AH56" s="22"/>
      <c r="AI56" s="20" t="e">
        <f>#N/A</f>
        <v>#N/A</v>
      </c>
      <c r="AJ56" s="15" t="e">
        <f>#N/A</f>
        <v>#N/A</v>
      </c>
      <c r="AK56" s="20" t="e">
        <f>#N/A</f>
        <v>#N/A</v>
      </c>
      <c r="AL56" s="20" t="e">
        <f>#N/A</f>
        <v>#N/A</v>
      </c>
      <c r="AM56" s="20" t="e">
        <f>#N/A</f>
        <v>#N/A</v>
      </c>
      <c r="AN56" s="20" t="e">
        <f>#N/A</f>
        <v>#N/A</v>
      </c>
      <c r="AO56" s="20" t="e">
        <f>#N/A</f>
        <v>#N/A</v>
      </c>
      <c r="AP56" s="20" t="e">
        <f>#N/A</f>
        <v>#N/A</v>
      </c>
      <c r="AQ56" s="22" t="e">
        <f>#N/A</f>
        <v>#N/A</v>
      </c>
      <c r="AR56" s="20" t="e">
        <f>#N/A</f>
        <v>#N/A</v>
      </c>
      <c r="AS56" s="15">
        <f>COUNTIF($AR$5:$AR$122,AR56)-COUNTIF(AR57:$AR$124,AR56)</f>
        <v>49</v>
      </c>
      <c r="AT56" s="20" t="e">
        <f>#N/A</f>
        <v>#N/A</v>
      </c>
      <c r="AU56" s="20" t="e">
        <f>#N/A</f>
        <v>#N/A</v>
      </c>
      <c r="AV56" s="20" t="e">
        <f>#N/A</f>
        <v>#N/A</v>
      </c>
      <c r="AW56" s="20" t="e">
        <f>#N/A</f>
        <v>#N/A</v>
      </c>
      <c r="AX56" s="20" t="e">
        <f>#N/A</f>
        <v>#N/A</v>
      </c>
      <c r="AY56" s="20" t="e">
        <f>#N/A</f>
        <v>#N/A</v>
      </c>
    </row>
    <row r="57" spans="1:51" s="9" customFormat="1" ht="18.75" customHeight="1">
      <c r="A57" s="336">
        <f>'男女３号リレー様式印刷'!AG64</f>
        <v>11</v>
      </c>
      <c r="B57" s="92">
        <v>11</v>
      </c>
      <c r="C57" s="87"/>
      <c r="D57" s="87"/>
      <c r="E57" s="88"/>
      <c r="F57" s="89"/>
      <c r="G57" s="90"/>
      <c r="H57" s="91">
        <f t="shared" si="3"/>
      </c>
      <c r="I57" s="350"/>
      <c r="J57" s="202"/>
      <c r="K57" s="202"/>
      <c r="L57" s="202"/>
      <c r="M57" s="326"/>
      <c r="N57" s="152"/>
      <c r="O57" s="91">
        <f t="shared" si="4"/>
      </c>
      <c r="P57" s="350"/>
      <c r="Q57" s="202"/>
      <c r="R57" s="202"/>
      <c r="S57" s="202"/>
      <c r="T57" s="326"/>
      <c r="U57" s="90"/>
      <c r="V57" s="91">
        <f t="shared" si="5"/>
      </c>
      <c r="W57" s="350"/>
      <c r="X57" s="202"/>
      <c r="Y57" s="202"/>
      <c r="Z57" s="202"/>
      <c r="AA57" s="326"/>
      <c r="AC57" s="131">
        <f>'主催者入力欄'!F18</f>
        <v>11</v>
      </c>
      <c r="AD57" s="175" t="str">
        <f>'主催者入力欄'!G18</f>
        <v>共通四種競技</v>
      </c>
      <c r="AE57" s="128">
        <f>COUNTIF($G$47:$G$86,AC57)+COUNTIF(N$47:$N$86,AC57)+COUNTIF(U$47:$U$86,AC57)</f>
        <v>0</v>
      </c>
      <c r="AF57" s="132">
        <f>'主催者入力欄'!H18</f>
        <v>0</v>
      </c>
      <c r="AG57" s="22"/>
      <c r="AH57" s="22"/>
      <c r="AI57" s="20" t="e">
        <f>#N/A</f>
        <v>#N/A</v>
      </c>
      <c r="AJ57" s="15" t="e">
        <f>#N/A</f>
        <v>#N/A</v>
      </c>
      <c r="AK57" s="20" t="e">
        <f>#N/A</f>
        <v>#N/A</v>
      </c>
      <c r="AL57" s="20" t="e">
        <f>#N/A</f>
        <v>#N/A</v>
      </c>
      <c r="AM57" s="20" t="e">
        <f>#N/A</f>
        <v>#N/A</v>
      </c>
      <c r="AN57" s="20" t="e">
        <f>#N/A</f>
        <v>#N/A</v>
      </c>
      <c r="AO57" s="20" t="e">
        <f>#N/A</f>
        <v>#N/A</v>
      </c>
      <c r="AP57" s="20" t="e">
        <f>#N/A</f>
        <v>#N/A</v>
      </c>
      <c r="AQ57" s="22" t="e">
        <f>#N/A</f>
        <v>#N/A</v>
      </c>
      <c r="AR57" s="20" t="e">
        <f>#N/A</f>
        <v>#N/A</v>
      </c>
      <c r="AS57" s="15">
        <f>COUNTIF($AR$5:$AR$122,AR57)-COUNTIF(AR58:$AR$124,AR57)</f>
        <v>50</v>
      </c>
      <c r="AT57" s="20" t="e">
        <f>#N/A</f>
        <v>#N/A</v>
      </c>
      <c r="AU57" s="20" t="e">
        <f>#N/A</f>
        <v>#N/A</v>
      </c>
      <c r="AV57" s="20" t="e">
        <f>#N/A</f>
        <v>#N/A</v>
      </c>
      <c r="AW57" s="20" t="e">
        <f>#N/A</f>
        <v>#N/A</v>
      </c>
      <c r="AX57" s="20" t="e">
        <f>#N/A</f>
        <v>#N/A</v>
      </c>
      <c r="AY57" s="20" t="e">
        <f>#N/A</f>
        <v>#N/A</v>
      </c>
    </row>
    <row r="58" spans="1:51" s="9" customFormat="1" ht="18.75" customHeight="1">
      <c r="A58" s="336">
        <f>'男女３号リレー様式印刷'!AG65</f>
        <v>12</v>
      </c>
      <c r="B58" s="92">
        <v>12</v>
      </c>
      <c r="C58" s="87"/>
      <c r="D58" s="87"/>
      <c r="E58" s="88"/>
      <c r="F58" s="89"/>
      <c r="G58" s="90"/>
      <c r="H58" s="91">
        <f t="shared" si="3"/>
      </c>
      <c r="I58" s="350"/>
      <c r="J58" s="202"/>
      <c r="K58" s="202"/>
      <c r="L58" s="202"/>
      <c r="M58" s="326"/>
      <c r="N58" s="152"/>
      <c r="O58" s="91">
        <f t="shared" si="4"/>
      </c>
      <c r="P58" s="350"/>
      <c r="Q58" s="202"/>
      <c r="R58" s="202"/>
      <c r="S58" s="202"/>
      <c r="T58" s="326"/>
      <c r="U58" s="90"/>
      <c r="V58" s="91">
        <f t="shared" si="5"/>
      </c>
      <c r="W58" s="350"/>
      <c r="X58" s="202"/>
      <c r="Y58" s="202"/>
      <c r="Z58" s="202"/>
      <c r="AA58" s="326"/>
      <c r="AC58" s="131">
        <f>'主催者入力欄'!F19</f>
        <v>12</v>
      </c>
      <c r="AD58" s="175" t="str">
        <f>'主催者入力欄'!G19</f>
        <v>共通4×100mR</v>
      </c>
      <c r="AE58" s="128">
        <f>COUNTIF($G$47:$G$86,AC58)+COUNTIF(N$47:$N$86,AC58)+COUNTIF(U$47:$U$86,AC58)</f>
        <v>0</v>
      </c>
      <c r="AF58" s="132">
        <f>'主催者入力欄'!H19</f>
        <v>6</v>
      </c>
      <c r="AG58" s="22"/>
      <c r="AH58" s="22"/>
      <c r="AI58" s="20" t="e">
        <f>#N/A</f>
        <v>#N/A</v>
      </c>
      <c r="AJ58" s="15" t="e">
        <f>#N/A</f>
        <v>#N/A</v>
      </c>
      <c r="AK58" s="20" t="e">
        <f>#N/A</f>
        <v>#N/A</v>
      </c>
      <c r="AL58" s="20" t="e">
        <f>#N/A</f>
        <v>#N/A</v>
      </c>
      <c r="AM58" s="20" t="e">
        <f>#N/A</f>
        <v>#N/A</v>
      </c>
      <c r="AN58" s="20" t="e">
        <f>#N/A</f>
        <v>#N/A</v>
      </c>
      <c r="AO58" s="20" t="e">
        <f>#N/A</f>
        <v>#N/A</v>
      </c>
      <c r="AP58" s="20" t="e">
        <f>#N/A</f>
        <v>#N/A</v>
      </c>
      <c r="AQ58" s="22" t="e">
        <f>#N/A</f>
        <v>#N/A</v>
      </c>
      <c r="AR58" s="20" t="e">
        <f>#N/A</f>
        <v>#N/A</v>
      </c>
      <c r="AS58" s="15">
        <f>COUNTIF($AR$5:$AR$122,AR58)-COUNTIF(AR59:$AR$124,AR58)</f>
        <v>51</v>
      </c>
      <c r="AT58" s="20" t="e">
        <f>#N/A</f>
        <v>#N/A</v>
      </c>
      <c r="AU58" s="20" t="e">
        <f>#N/A</f>
        <v>#N/A</v>
      </c>
      <c r="AV58" s="20" t="e">
        <f>#N/A</f>
        <v>#N/A</v>
      </c>
      <c r="AW58" s="20" t="e">
        <f>#N/A</f>
        <v>#N/A</v>
      </c>
      <c r="AX58" s="20" t="e">
        <f>#N/A</f>
        <v>#N/A</v>
      </c>
      <c r="AY58" s="20" t="e">
        <f>#N/A</f>
        <v>#N/A</v>
      </c>
    </row>
    <row r="59" spans="1:51" s="9" customFormat="1" ht="18.75" customHeight="1">
      <c r="A59" s="336">
        <f>'男女３号リレー様式印刷'!AG66</f>
        <v>13</v>
      </c>
      <c r="B59" s="92">
        <v>13</v>
      </c>
      <c r="C59" s="87"/>
      <c r="D59" s="87"/>
      <c r="E59" s="88"/>
      <c r="F59" s="89"/>
      <c r="G59" s="90"/>
      <c r="H59" s="91">
        <f t="shared" si="3"/>
      </c>
      <c r="I59" s="350"/>
      <c r="J59" s="202"/>
      <c r="K59" s="202"/>
      <c r="L59" s="202"/>
      <c r="M59" s="326"/>
      <c r="N59" s="152"/>
      <c r="O59" s="91">
        <f t="shared" si="4"/>
      </c>
      <c r="P59" s="350"/>
      <c r="Q59" s="202"/>
      <c r="R59" s="202"/>
      <c r="S59" s="202"/>
      <c r="T59" s="326"/>
      <c r="U59" s="90"/>
      <c r="V59" s="91">
        <f t="shared" si="5"/>
      </c>
      <c r="W59" s="350"/>
      <c r="X59" s="202"/>
      <c r="Y59" s="202"/>
      <c r="Z59" s="202"/>
      <c r="AA59" s="326"/>
      <c r="AC59" s="131">
        <f>'主催者入力欄'!F20</f>
        <v>13</v>
      </c>
      <c r="AD59" s="175">
        <f>'主催者入力欄'!G20</f>
        <v>0</v>
      </c>
      <c r="AE59" s="128">
        <f>COUNTIF($G$47:$G$86,AC59)+COUNTIF(N$47:$N$86,AC59)+COUNTIF(U$47:$U$86,AC59)</f>
        <v>0</v>
      </c>
      <c r="AF59" s="132">
        <f>'主催者入力欄'!H20</f>
        <v>0</v>
      </c>
      <c r="AG59" s="22"/>
      <c r="AH59" s="22"/>
      <c r="AI59" s="20" t="e">
        <f>#N/A</f>
        <v>#N/A</v>
      </c>
      <c r="AJ59" s="15" t="e">
        <f>#N/A</f>
        <v>#N/A</v>
      </c>
      <c r="AK59" s="20" t="e">
        <f>#N/A</f>
        <v>#N/A</v>
      </c>
      <c r="AL59" s="20" t="e">
        <f>#N/A</f>
        <v>#N/A</v>
      </c>
      <c r="AM59" s="20" t="e">
        <f>#N/A</f>
        <v>#N/A</v>
      </c>
      <c r="AN59" s="20" t="e">
        <f>#N/A</f>
        <v>#N/A</v>
      </c>
      <c r="AO59" s="20" t="e">
        <f>#N/A</f>
        <v>#N/A</v>
      </c>
      <c r="AP59" s="20" t="e">
        <f>#N/A</f>
        <v>#N/A</v>
      </c>
      <c r="AQ59" s="22" t="e">
        <f>#N/A</f>
        <v>#N/A</v>
      </c>
      <c r="AR59" s="20" t="e">
        <f>#N/A</f>
        <v>#N/A</v>
      </c>
      <c r="AS59" s="15">
        <f>COUNTIF($AR$5:$AR$122,AR59)-COUNTIF(AR60:$AR$124,AR59)</f>
        <v>52</v>
      </c>
      <c r="AT59" s="20" t="e">
        <f>#N/A</f>
        <v>#N/A</v>
      </c>
      <c r="AU59" s="20" t="e">
        <f>#N/A</f>
        <v>#N/A</v>
      </c>
      <c r="AV59" s="20" t="e">
        <f>#N/A</f>
        <v>#N/A</v>
      </c>
      <c r="AW59" s="20" t="e">
        <f>#N/A</f>
        <v>#N/A</v>
      </c>
      <c r="AX59" s="20" t="e">
        <f>#N/A</f>
        <v>#N/A</v>
      </c>
      <c r="AY59" s="20" t="e">
        <f>#N/A</f>
        <v>#N/A</v>
      </c>
    </row>
    <row r="60" spans="1:51" s="9" customFormat="1" ht="18.75" customHeight="1">
      <c r="A60" s="336">
        <f>'男女３号リレー様式印刷'!AG67</f>
        <v>14</v>
      </c>
      <c r="B60" s="92">
        <v>14</v>
      </c>
      <c r="C60" s="87"/>
      <c r="D60" s="87"/>
      <c r="E60" s="88"/>
      <c r="F60" s="89"/>
      <c r="G60" s="90"/>
      <c r="H60" s="91">
        <f t="shared" si="3"/>
      </c>
      <c r="I60" s="350"/>
      <c r="J60" s="202"/>
      <c r="K60" s="202"/>
      <c r="L60" s="202"/>
      <c r="M60" s="326"/>
      <c r="N60" s="152"/>
      <c r="O60" s="91">
        <f t="shared" si="4"/>
      </c>
      <c r="P60" s="350"/>
      <c r="Q60" s="202"/>
      <c r="R60" s="202"/>
      <c r="S60" s="202"/>
      <c r="T60" s="326"/>
      <c r="U60" s="90"/>
      <c r="V60" s="91">
        <f t="shared" si="5"/>
      </c>
      <c r="W60" s="350"/>
      <c r="X60" s="202"/>
      <c r="Y60" s="202"/>
      <c r="Z60" s="202"/>
      <c r="AA60" s="326"/>
      <c r="AC60" s="131">
        <f>'主催者入力欄'!F21</f>
        <v>14</v>
      </c>
      <c r="AD60" s="175">
        <f>'主催者入力欄'!G21</f>
        <v>0</v>
      </c>
      <c r="AE60" s="128">
        <f>COUNTIF($G$47:$G$86,AC60)+COUNTIF(N$47:$N$86,AC60)+COUNTIF(U$47:$U$86,AC60)</f>
        <v>0</v>
      </c>
      <c r="AF60" s="132">
        <f>'主催者入力欄'!H21</f>
        <v>0</v>
      </c>
      <c r="AG60" s="22"/>
      <c r="AH60" s="22"/>
      <c r="AI60" s="20" t="e">
        <f>#N/A</f>
        <v>#N/A</v>
      </c>
      <c r="AJ60" s="15" t="e">
        <f>#N/A</f>
        <v>#N/A</v>
      </c>
      <c r="AK60" s="20" t="e">
        <f>#N/A</f>
        <v>#N/A</v>
      </c>
      <c r="AL60" s="20" t="e">
        <f>#N/A</f>
        <v>#N/A</v>
      </c>
      <c r="AM60" s="20" t="e">
        <f>#N/A</f>
        <v>#N/A</v>
      </c>
      <c r="AN60" s="20" t="e">
        <f>#N/A</f>
        <v>#N/A</v>
      </c>
      <c r="AO60" s="20" t="e">
        <f>#N/A</f>
        <v>#N/A</v>
      </c>
      <c r="AP60" s="20" t="e">
        <f>#N/A</f>
        <v>#N/A</v>
      </c>
      <c r="AQ60" s="22" t="e">
        <f>#N/A</f>
        <v>#N/A</v>
      </c>
      <c r="AR60" s="20" t="e">
        <f>#N/A</f>
        <v>#N/A</v>
      </c>
      <c r="AS60" s="15">
        <f>COUNTIF($AR$5:$AR$122,AR60)-COUNTIF(AR61:$AR$124,AR60)</f>
        <v>53</v>
      </c>
      <c r="AT60" s="20" t="e">
        <f>#N/A</f>
        <v>#N/A</v>
      </c>
      <c r="AU60" s="20" t="e">
        <f>#N/A</f>
        <v>#N/A</v>
      </c>
      <c r="AV60" s="20" t="e">
        <f>#N/A</f>
        <v>#N/A</v>
      </c>
      <c r="AW60" s="20" t="e">
        <f>#N/A</f>
        <v>#N/A</v>
      </c>
      <c r="AX60" s="20" t="e">
        <f>#N/A</f>
        <v>#N/A</v>
      </c>
      <c r="AY60" s="20" t="e">
        <f>#N/A</f>
        <v>#N/A</v>
      </c>
    </row>
    <row r="61" spans="1:51" s="9" customFormat="1" ht="18.75" customHeight="1">
      <c r="A61" s="336">
        <f>'男女３号リレー様式印刷'!AG68</f>
        <v>15</v>
      </c>
      <c r="B61" s="92">
        <v>15</v>
      </c>
      <c r="C61" s="87"/>
      <c r="D61" s="87"/>
      <c r="E61" s="88"/>
      <c r="F61" s="89"/>
      <c r="G61" s="90"/>
      <c r="H61" s="91">
        <f t="shared" si="3"/>
      </c>
      <c r="I61" s="350"/>
      <c r="J61" s="202"/>
      <c r="K61" s="202"/>
      <c r="L61" s="202"/>
      <c r="M61" s="326"/>
      <c r="N61" s="152"/>
      <c r="O61" s="91">
        <f t="shared" si="4"/>
      </c>
      <c r="P61" s="350"/>
      <c r="Q61" s="202"/>
      <c r="R61" s="202"/>
      <c r="S61" s="202"/>
      <c r="T61" s="326"/>
      <c r="U61" s="90"/>
      <c r="V61" s="91">
        <f t="shared" si="5"/>
      </c>
      <c r="W61" s="350"/>
      <c r="X61" s="203"/>
      <c r="Y61" s="203"/>
      <c r="Z61" s="202"/>
      <c r="AA61" s="326"/>
      <c r="AC61" s="131">
        <f>'主催者入力欄'!F22</f>
        <v>15</v>
      </c>
      <c r="AD61" s="175">
        <f>'主催者入力欄'!G22</f>
        <v>0</v>
      </c>
      <c r="AE61" s="128">
        <f>COUNTIF($G$47:$G$86,AC61)+COUNTIF(N$47:$N$86,AC61)+COUNTIF(U$47:$U$86,AC61)</f>
        <v>0</v>
      </c>
      <c r="AF61" s="132">
        <f>'主催者入力欄'!H22</f>
        <v>0</v>
      </c>
      <c r="AG61" s="22"/>
      <c r="AH61" s="22"/>
      <c r="AI61" s="20" t="e">
        <f>#N/A</f>
        <v>#N/A</v>
      </c>
      <c r="AJ61" s="15" t="e">
        <f>#N/A</f>
        <v>#N/A</v>
      </c>
      <c r="AK61" s="20" t="e">
        <f>#N/A</f>
        <v>#N/A</v>
      </c>
      <c r="AL61" s="20" t="e">
        <f>#N/A</f>
        <v>#N/A</v>
      </c>
      <c r="AM61" s="20" t="e">
        <f>#N/A</f>
        <v>#N/A</v>
      </c>
      <c r="AN61" s="20" t="e">
        <f>#N/A</f>
        <v>#N/A</v>
      </c>
      <c r="AO61" s="20" t="e">
        <f>#N/A</f>
        <v>#N/A</v>
      </c>
      <c r="AP61" s="20" t="e">
        <f>#N/A</f>
        <v>#N/A</v>
      </c>
      <c r="AQ61" s="22" t="e">
        <f>#N/A</f>
        <v>#N/A</v>
      </c>
      <c r="AR61" s="20" t="e">
        <f>#N/A</f>
        <v>#N/A</v>
      </c>
      <c r="AS61" s="15">
        <f>COUNTIF($AR$5:$AR$122,AR61)-COUNTIF(AR62:$AR$124,AR61)</f>
        <v>54</v>
      </c>
      <c r="AT61" s="20" t="e">
        <f>#N/A</f>
        <v>#N/A</v>
      </c>
      <c r="AU61" s="20" t="e">
        <f>#N/A</f>
        <v>#N/A</v>
      </c>
      <c r="AV61" s="20" t="e">
        <f>#N/A</f>
        <v>#N/A</v>
      </c>
      <c r="AW61" s="20" t="e">
        <f>#N/A</f>
        <v>#N/A</v>
      </c>
      <c r="AX61" s="20" t="e">
        <f>#N/A</f>
        <v>#N/A</v>
      </c>
      <c r="AY61" s="20" t="e">
        <f>#N/A</f>
        <v>#N/A</v>
      </c>
    </row>
    <row r="62" spans="1:51" s="9" customFormat="1" ht="18.75" customHeight="1">
      <c r="A62" s="336">
        <f>'男女３号リレー様式印刷'!AG69</f>
        <v>16</v>
      </c>
      <c r="B62" s="92">
        <v>16</v>
      </c>
      <c r="C62" s="87"/>
      <c r="D62" s="87"/>
      <c r="E62" s="88"/>
      <c r="F62" s="89"/>
      <c r="G62" s="90"/>
      <c r="H62" s="91">
        <f t="shared" si="3"/>
      </c>
      <c r="I62" s="350"/>
      <c r="J62" s="202"/>
      <c r="K62" s="202"/>
      <c r="L62" s="202"/>
      <c r="M62" s="326"/>
      <c r="N62" s="152"/>
      <c r="O62" s="91">
        <f t="shared" si="4"/>
      </c>
      <c r="P62" s="350"/>
      <c r="Q62" s="202"/>
      <c r="R62" s="202"/>
      <c r="S62" s="202"/>
      <c r="T62" s="326"/>
      <c r="U62" s="90"/>
      <c r="V62" s="91">
        <f t="shared" si="5"/>
      </c>
      <c r="W62" s="350"/>
      <c r="X62" s="203"/>
      <c r="Y62" s="203"/>
      <c r="Z62" s="202"/>
      <c r="AA62" s="326"/>
      <c r="AC62" s="131">
        <f>'主催者入力欄'!F23</f>
        <v>16</v>
      </c>
      <c r="AD62" s="175">
        <f>'主催者入力欄'!G23</f>
        <v>0</v>
      </c>
      <c r="AE62" s="128">
        <f>COUNTIF($G$47:$G$86,AC62)+COUNTIF(N$47:$N$86,AC62)+COUNTIF(U$47:$U$86,AC62)</f>
        <v>0</v>
      </c>
      <c r="AF62" s="132">
        <f>'主催者入力欄'!H23</f>
        <v>0</v>
      </c>
      <c r="AG62" s="22"/>
      <c r="AH62" s="22"/>
      <c r="AI62" s="20" t="e">
        <f>#N/A</f>
        <v>#N/A</v>
      </c>
      <c r="AJ62" s="15" t="e">
        <f>#N/A</f>
        <v>#N/A</v>
      </c>
      <c r="AK62" s="20" t="e">
        <f>#N/A</f>
        <v>#N/A</v>
      </c>
      <c r="AL62" s="20" t="e">
        <f>#N/A</f>
        <v>#N/A</v>
      </c>
      <c r="AM62" s="20" t="e">
        <f>#N/A</f>
        <v>#N/A</v>
      </c>
      <c r="AN62" s="20" t="e">
        <f>#N/A</f>
        <v>#N/A</v>
      </c>
      <c r="AO62" s="20" t="e">
        <f>#N/A</f>
        <v>#N/A</v>
      </c>
      <c r="AP62" s="20" t="e">
        <f>#N/A</f>
        <v>#N/A</v>
      </c>
      <c r="AQ62" s="22" t="e">
        <f>#N/A</f>
        <v>#N/A</v>
      </c>
      <c r="AR62" s="20" t="e">
        <f>#N/A</f>
        <v>#N/A</v>
      </c>
      <c r="AS62" s="15">
        <f>COUNTIF($AR$5:$AR$122,AR62)-COUNTIF(AR63:$AR$124,AR62)</f>
        <v>55</v>
      </c>
      <c r="AT62" s="20" t="e">
        <f>#N/A</f>
        <v>#N/A</v>
      </c>
      <c r="AU62" s="20" t="e">
        <f>#N/A</f>
        <v>#N/A</v>
      </c>
      <c r="AV62" s="20" t="e">
        <f>#N/A</f>
        <v>#N/A</v>
      </c>
      <c r="AW62" s="20" t="e">
        <f>#N/A</f>
        <v>#N/A</v>
      </c>
      <c r="AX62" s="20" t="e">
        <f>#N/A</f>
        <v>#N/A</v>
      </c>
      <c r="AY62" s="20" t="e">
        <f>#N/A</f>
        <v>#N/A</v>
      </c>
    </row>
    <row r="63" spans="1:51" s="9" customFormat="1" ht="18.75" customHeight="1">
      <c r="A63" s="336">
        <f>'男女３号リレー様式印刷'!AG70</f>
        <v>17</v>
      </c>
      <c r="B63" s="92">
        <v>17</v>
      </c>
      <c r="C63" s="87"/>
      <c r="D63" s="87"/>
      <c r="E63" s="88"/>
      <c r="F63" s="89"/>
      <c r="G63" s="90"/>
      <c r="H63" s="91">
        <f t="shared" si="3"/>
      </c>
      <c r="I63" s="350"/>
      <c r="J63" s="202"/>
      <c r="K63" s="202"/>
      <c r="L63" s="202"/>
      <c r="M63" s="326"/>
      <c r="N63" s="152"/>
      <c r="O63" s="91">
        <f t="shared" si="4"/>
      </c>
      <c r="P63" s="350"/>
      <c r="Q63" s="202"/>
      <c r="R63" s="202"/>
      <c r="S63" s="202"/>
      <c r="T63" s="326"/>
      <c r="U63" s="90"/>
      <c r="V63" s="91">
        <f t="shared" si="5"/>
      </c>
      <c r="W63" s="350"/>
      <c r="X63" s="203"/>
      <c r="Y63" s="203"/>
      <c r="Z63" s="202"/>
      <c r="AA63" s="326"/>
      <c r="AC63" s="131">
        <f>'主催者入力欄'!F24</f>
        <v>17</v>
      </c>
      <c r="AD63" s="175">
        <f>'主催者入力欄'!G24</f>
        <v>0</v>
      </c>
      <c r="AE63" s="128">
        <f>COUNTIF($G$47:$G$86,AC63)+COUNTIF(N$47:$N$86,AC63)+COUNTIF(U$47:$U$86,AC63)</f>
        <v>0</v>
      </c>
      <c r="AF63" s="132">
        <f>'主催者入力欄'!H24</f>
        <v>0</v>
      </c>
      <c r="AG63" s="22"/>
      <c r="AH63" s="22"/>
      <c r="AI63" s="20" t="e">
        <f>#N/A</f>
        <v>#N/A</v>
      </c>
      <c r="AJ63" s="15" t="e">
        <f>#N/A</f>
        <v>#N/A</v>
      </c>
      <c r="AK63" s="20" t="e">
        <f>#N/A</f>
        <v>#N/A</v>
      </c>
      <c r="AL63" s="20" t="e">
        <f>#N/A</f>
        <v>#N/A</v>
      </c>
      <c r="AM63" s="20" t="e">
        <f>#N/A</f>
        <v>#N/A</v>
      </c>
      <c r="AN63" s="20" t="e">
        <f>#N/A</f>
        <v>#N/A</v>
      </c>
      <c r="AO63" s="20" t="e">
        <f>#N/A</f>
        <v>#N/A</v>
      </c>
      <c r="AP63" s="20" t="e">
        <f>#N/A</f>
        <v>#N/A</v>
      </c>
      <c r="AQ63" s="22" t="e">
        <f>#N/A</f>
        <v>#N/A</v>
      </c>
      <c r="AR63" s="20" t="e">
        <f>#N/A</f>
        <v>#N/A</v>
      </c>
      <c r="AS63" s="15">
        <f>COUNTIF($AR$5:$AR$122,AR63)-COUNTIF(AR64:$AR$124,AR63)</f>
        <v>56</v>
      </c>
      <c r="AT63" s="20" t="e">
        <f>#N/A</f>
        <v>#N/A</v>
      </c>
      <c r="AU63" s="20" t="e">
        <f>#N/A</f>
        <v>#N/A</v>
      </c>
      <c r="AV63" s="20" t="e">
        <f>#N/A</f>
        <v>#N/A</v>
      </c>
      <c r="AW63" s="20" t="e">
        <f>#N/A</f>
        <v>#N/A</v>
      </c>
      <c r="AX63" s="20" t="e">
        <f>#N/A</f>
        <v>#N/A</v>
      </c>
      <c r="AY63" s="20" t="e">
        <f>#N/A</f>
        <v>#N/A</v>
      </c>
    </row>
    <row r="64" spans="1:51" s="9" customFormat="1" ht="18.75" customHeight="1">
      <c r="A64" s="336">
        <f>'男女３号リレー様式印刷'!AG71</f>
        <v>18</v>
      </c>
      <c r="B64" s="92">
        <v>18</v>
      </c>
      <c r="C64" s="87"/>
      <c r="D64" s="87"/>
      <c r="E64" s="88"/>
      <c r="F64" s="89"/>
      <c r="G64" s="90"/>
      <c r="H64" s="91">
        <f t="shared" si="3"/>
      </c>
      <c r="I64" s="350"/>
      <c r="J64" s="202"/>
      <c r="K64" s="202"/>
      <c r="L64" s="202"/>
      <c r="M64" s="326"/>
      <c r="N64" s="152"/>
      <c r="O64" s="91">
        <f t="shared" si="4"/>
      </c>
      <c r="P64" s="350"/>
      <c r="Q64" s="202"/>
      <c r="R64" s="202"/>
      <c r="S64" s="202"/>
      <c r="T64" s="326"/>
      <c r="U64" s="90"/>
      <c r="V64" s="91">
        <f t="shared" si="5"/>
      </c>
      <c r="W64" s="350"/>
      <c r="X64" s="203"/>
      <c r="Y64" s="203"/>
      <c r="Z64" s="202"/>
      <c r="AA64" s="326"/>
      <c r="AC64" s="131">
        <f>'主催者入力欄'!F25</f>
        <v>18</v>
      </c>
      <c r="AD64" s="175">
        <f>'主催者入力欄'!G25</f>
        <v>0</v>
      </c>
      <c r="AE64" s="128">
        <f>COUNTIF($G$47:$G$86,AC64)+COUNTIF(N$47:$N$86,AC64)+COUNTIF(U$47:$U$86,AC64)</f>
        <v>0</v>
      </c>
      <c r="AF64" s="132">
        <f>'主催者入力欄'!H25</f>
        <v>0</v>
      </c>
      <c r="AG64" s="22"/>
      <c r="AH64" s="22"/>
      <c r="AI64" s="20" t="e">
        <f>#N/A</f>
        <v>#N/A</v>
      </c>
      <c r="AJ64" s="15" t="e">
        <f>#N/A</f>
        <v>#N/A</v>
      </c>
      <c r="AK64" s="20" t="e">
        <f>#N/A</f>
        <v>#N/A</v>
      </c>
      <c r="AL64" s="20" t="e">
        <f>#N/A</f>
        <v>#N/A</v>
      </c>
      <c r="AM64" s="20" t="e">
        <f>#N/A</f>
        <v>#N/A</v>
      </c>
      <c r="AN64" s="20" t="e">
        <f>#N/A</f>
        <v>#N/A</v>
      </c>
      <c r="AO64" s="20" t="e">
        <f>#N/A</f>
        <v>#N/A</v>
      </c>
      <c r="AP64" s="20" t="e">
        <f>#N/A</f>
        <v>#N/A</v>
      </c>
      <c r="AQ64" s="22" t="e">
        <f>#N/A</f>
        <v>#N/A</v>
      </c>
      <c r="AR64" s="20" t="e">
        <f>#N/A</f>
        <v>#N/A</v>
      </c>
      <c r="AS64" s="15">
        <f>COUNTIF($AR$5:$AR$122,AR64)-COUNTIF(AR65:$AR$124,AR64)</f>
        <v>57</v>
      </c>
      <c r="AT64" s="20" t="e">
        <f>#N/A</f>
        <v>#N/A</v>
      </c>
      <c r="AU64" s="20" t="e">
        <f>#N/A</f>
        <v>#N/A</v>
      </c>
      <c r="AV64" s="20" t="e">
        <f>#N/A</f>
        <v>#N/A</v>
      </c>
      <c r="AW64" s="20" t="e">
        <f>#N/A</f>
        <v>#N/A</v>
      </c>
      <c r="AX64" s="20" t="e">
        <f>#N/A</f>
        <v>#N/A</v>
      </c>
      <c r="AY64" s="20" t="e">
        <f>#N/A</f>
        <v>#N/A</v>
      </c>
    </row>
    <row r="65" spans="1:51" s="9" customFormat="1" ht="18.75" customHeight="1">
      <c r="A65" s="336">
        <f>'男女３号リレー様式印刷'!AG72</f>
        <v>19</v>
      </c>
      <c r="B65" s="92">
        <v>19</v>
      </c>
      <c r="C65" s="87"/>
      <c r="D65" s="87"/>
      <c r="E65" s="88"/>
      <c r="F65" s="89"/>
      <c r="G65" s="90"/>
      <c r="H65" s="91">
        <f t="shared" si="3"/>
      </c>
      <c r="I65" s="350"/>
      <c r="J65" s="202"/>
      <c r="K65" s="202"/>
      <c r="L65" s="202"/>
      <c r="M65" s="326"/>
      <c r="N65" s="152"/>
      <c r="O65" s="91">
        <f t="shared" si="4"/>
      </c>
      <c r="P65" s="350"/>
      <c r="Q65" s="202"/>
      <c r="R65" s="202"/>
      <c r="S65" s="202"/>
      <c r="T65" s="326"/>
      <c r="U65" s="90"/>
      <c r="V65" s="91">
        <f t="shared" si="5"/>
      </c>
      <c r="W65" s="350"/>
      <c r="X65" s="203"/>
      <c r="Y65" s="203"/>
      <c r="Z65" s="202"/>
      <c r="AA65" s="326"/>
      <c r="AC65" s="131">
        <f>'主催者入力欄'!F26</f>
        <v>19</v>
      </c>
      <c r="AD65" s="175">
        <f>'主催者入力欄'!G26</f>
        <v>0</v>
      </c>
      <c r="AE65" s="128">
        <f>COUNTIF($G$47:$G$86,AC65)+COUNTIF(N$47:$N$86,AC65)+COUNTIF(U$47:$U$86,AC65)</f>
        <v>0</v>
      </c>
      <c r="AF65" s="132">
        <f>'主催者入力欄'!H26</f>
        <v>0</v>
      </c>
      <c r="AG65" s="22"/>
      <c r="AH65" s="22"/>
      <c r="AI65" s="20" t="e">
        <f>#N/A</f>
        <v>#N/A</v>
      </c>
      <c r="AJ65" s="15" t="e">
        <f>#N/A</f>
        <v>#N/A</v>
      </c>
      <c r="AK65" s="20" t="e">
        <f>#N/A</f>
        <v>#N/A</v>
      </c>
      <c r="AL65" s="20" t="e">
        <f>#N/A</f>
        <v>#N/A</v>
      </c>
      <c r="AM65" s="20" t="e">
        <f>#N/A</f>
        <v>#N/A</v>
      </c>
      <c r="AN65" s="20" t="e">
        <f>#N/A</f>
        <v>#N/A</v>
      </c>
      <c r="AO65" s="20" t="e">
        <f>#N/A</f>
        <v>#N/A</v>
      </c>
      <c r="AP65" s="20" t="e">
        <f>#N/A</f>
        <v>#N/A</v>
      </c>
      <c r="AQ65" s="22" t="e">
        <f>#N/A</f>
        <v>#N/A</v>
      </c>
      <c r="AR65" s="20" t="e">
        <f>#N/A</f>
        <v>#N/A</v>
      </c>
      <c r="AS65" s="15">
        <f>COUNTIF($AR$5:$AR$122,AR65)-COUNTIF(AR66:$AR$124,AR65)</f>
        <v>58</v>
      </c>
      <c r="AT65" s="20" t="e">
        <f>#N/A</f>
        <v>#N/A</v>
      </c>
      <c r="AU65" s="20" t="e">
        <f>#N/A</f>
        <v>#N/A</v>
      </c>
      <c r="AV65" s="20" t="e">
        <f>#N/A</f>
        <v>#N/A</v>
      </c>
      <c r="AW65" s="20" t="e">
        <f>#N/A</f>
        <v>#N/A</v>
      </c>
      <c r="AX65" s="20" t="e">
        <f>#N/A</f>
        <v>#N/A</v>
      </c>
      <c r="AY65" s="20" t="e">
        <f>#N/A</f>
        <v>#N/A</v>
      </c>
    </row>
    <row r="66" spans="1:51" s="9" customFormat="1" ht="18.75" customHeight="1" thickBot="1">
      <c r="A66" s="336">
        <f>'男女３号リレー様式印刷'!AG73</f>
        <v>20</v>
      </c>
      <c r="B66" s="97">
        <v>20</v>
      </c>
      <c r="C66" s="98"/>
      <c r="D66" s="98"/>
      <c r="E66" s="99"/>
      <c r="F66" s="100"/>
      <c r="G66" s="276"/>
      <c r="H66" s="102">
        <f t="shared" si="3"/>
      </c>
      <c r="I66" s="381"/>
      <c r="J66" s="277"/>
      <c r="K66" s="277"/>
      <c r="L66" s="277"/>
      <c r="M66" s="327"/>
      <c r="N66" s="279"/>
      <c r="O66" s="102">
        <f t="shared" si="4"/>
      </c>
      <c r="P66" s="381"/>
      <c r="Q66" s="277"/>
      <c r="R66" s="277"/>
      <c r="S66" s="277"/>
      <c r="T66" s="327"/>
      <c r="U66" s="276"/>
      <c r="V66" s="102">
        <f t="shared" si="5"/>
      </c>
      <c r="W66" s="381"/>
      <c r="X66" s="277"/>
      <c r="Y66" s="277"/>
      <c r="Z66" s="277"/>
      <c r="AA66" s="327"/>
      <c r="AC66" s="131">
        <f>'主催者入力欄'!F27</f>
        <v>20</v>
      </c>
      <c r="AD66" s="175">
        <f>'主催者入力欄'!G27</f>
        <v>0</v>
      </c>
      <c r="AE66" s="128">
        <f>COUNTIF($G$47:$G$86,AC66)+COUNTIF(N$47:$N$86,AC66)+COUNTIF(U$47:$U$86,AC66)</f>
        <v>0</v>
      </c>
      <c r="AF66" s="132">
        <f>'主催者入力欄'!H27</f>
        <v>0</v>
      </c>
      <c r="AG66" s="22"/>
      <c r="AH66" s="22"/>
      <c r="AI66" s="20" t="e">
        <f>#N/A</f>
        <v>#N/A</v>
      </c>
      <c r="AJ66" s="15" t="e">
        <f>#N/A</f>
        <v>#N/A</v>
      </c>
      <c r="AK66" s="20" t="e">
        <f>#N/A</f>
        <v>#N/A</v>
      </c>
      <c r="AL66" s="20" t="e">
        <f>#N/A</f>
        <v>#N/A</v>
      </c>
      <c r="AM66" s="20" t="e">
        <f>#N/A</f>
        <v>#N/A</v>
      </c>
      <c r="AN66" s="20" t="e">
        <f>#N/A</f>
        <v>#N/A</v>
      </c>
      <c r="AO66" s="20" t="e">
        <f>#N/A</f>
        <v>#N/A</v>
      </c>
      <c r="AP66" s="20" t="e">
        <f>#N/A</f>
        <v>#N/A</v>
      </c>
      <c r="AQ66" s="22" t="e">
        <f>#N/A</f>
        <v>#N/A</v>
      </c>
      <c r="AR66" s="20" t="e">
        <f>#N/A</f>
        <v>#N/A</v>
      </c>
      <c r="AS66" s="15">
        <f>COUNTIF($AR$5:$AR$122,AR66)-COUNTIF(AR67:$AR$124,AR66)</f>
        <v>59</v>
      </c>
      <c r="AT66" s="20" t="e">
        <f>#N/A</f>
        <v>#N/A</v>
      </c>
      <c r="AU66" s="20" t="e">
        <f>#N/A</f>
        <v>#N/A</v>
      </c>
      <c r="AV66" s="20" t="e">
        <f>#N/A</f>
        <v>#N/A</v>
      </c>
      <c r="AW66" s="20" t="e">
        <f>#N/A</f>
        <v>#N/A</v>
      </c>
      <c r="AX66" s="20" t="e">
        <f>#N/A</f>
        <v>#N/A</v>
      </c>
      <c r="AY66" s="20" t="e">
        <f>#N/A</f>
        <v>#N/A</v>
      </c>
    </row>
    <row r="67" spans="2:51" s="9" customFormat="1" ht="18.75" customHeight="1" hidden="1">
      <c r="B67" s="86">
        <v>21</v>
      </c>
      <c r="C67" s="87"/>
      <c r="D67" s="87"/>
      <c r="E67" s="88"/>
      <c r="F67" s="89"/>
      <c r="G67" s="274"/>
      <c r="H67" s="91" t="e">
        <f>#N/A</f>
        <v>#N/A</v>
      </c>
      <c r="I67" s="106"/>
      <c r="J67" s="275"/>
      <c r="K67" s="275"/>
      <c r="L67" s="275"/>
      <c r="M67" s="207"/>
      <c r="N67" s="278"/>
      <c r="O67" s="91" t="e">
        <f>#N/A</f>
        <v>#N/A</v>
      </c>
      <c r="P67" s="106"/>
      <c r="Q67" s="275"/>
      <c r="R67" s="275"/>
      <c r="S67" s="275"/>
      <c r="T67" s="207"/>
      <c r="U67" s="274"/>
      <c r="V67" s="91" t="e">
        <f>#N/A</f>
        <v>#N/A</v>
      </c>
      <c r="W67" s="106"/>
      <c r="X67" s="275"/>
      <c r="Y67" s="275"/>
      <c r="Z67" s="275"/>
      <c r="AA67" s="207"/>
      <c r="AC67" s="131">
        <f>'主催者入力欄'!F28</f>
        <v>21</v>
      </c>
      <c r="AD67" s="175">
        <f>'主催者入力欄'!G28</f>
        <v>0</v>
      </c>
      <c r="AE67" s="128">
        <f>COUNTIF($G$47:$G$86,AC67)+COUNTIF(N$47:$N$86,AC67)+COUNTIF(U$47:$U$86,AC67)</f>
        <v>0</v>
      </c>
      <c r="AF67" s="132">
        <f>'主催者入力欄'!H28</f>
        <v>0</v>
      </c>
      <c r="AG67" s="22"/>
      <c r="AH67" s="22"/>
      <c r="AI67" s="20" t="e">
        <f>#N/A</f>
        <v>#N/A</v>
      </c>
      <c r="AJ67" s="15" t="e">
        <f>#N/A</f>
        <v>#N/A</v>
      </c>
      <c r="AK67" s="20" t="e">
        <f>#N/A</f>
        <v>#N/A</v>
      </c>
      <c r="AL67" s="20" t="e">
        <f>#N/A</f>
        <v>#N/A</v>
      </c>
      <c r="AM67" s="20" t="e">
        <f>#N/A</f>
        <v>#N/A</v>
      </c>
      <c r="AN67" s="20" t="e">
        <f>#N/A</f>
        <v>#N/A</v>
      </c>
      <c r="AO67" s="20" t="e">
        <f>#N/A</f>
        <v>#N/A</v>
      </c>
      <c r="AP67" s="20" t="e">
        <f>#N/A</f>
        <v>#N/A</v>
      </c>
      <c r="AQ67" s="22" t="e">
        <f>#N/A</f>
        <v>#N/A</v>
      </c>
      <c r="AR67" s="20" t="e">
        <f>#N/A</f>
        <v>#N/A</v>
      </c>
      <c r="AS67" s="15">
        <f>COUNTIF($AR$5:$AR$122,AR67)-COUNTIF(AR68:$AR$124,AR67)</f>
        <v>60</v>
      </c>
      <c r="AT67" s="20" t="e">
        <f>#N/A</f>
        <v>#N/A</v>
      </c>
      <c r="AU67" s="20" t="e">
        <f>#N/A</f>
        <v>#N/A</v>
      </c>
      <c r="AV67" s="20" t="e">
        <f>#N/A</f>
        <v>#N/A</v>
      </c>
      <c r="AW67" s="20" t="e">
        <f>#N/A</f>
        <v>#N/A</v>
      </c>
      <c r="AX67" s="20" t="e">
        <f>#N/A</f>
        <v>#N/A</v>
      </c>
      <c r="AY67" s="20" t="e">
        <f>#N/A</f>
        <v>#N/A</v>
      </c>
    </row>
    <row r="68" spans="2:51" s="9" customFormat="1" ht="18.75" customHeight="1" hidden="1">
      <c r="B68" s="92">
        <v>22</v>
      </c>
      <c r="C68" s="93"/>
      <c r="D68" s="93"/>
      <c r="E68" s="94"/>
      <c r="F68" s="95"/>
      <c r="G68" s="90"/>
      <c r="H68" s="91" t="e">
        <f>#N/A</f>
        <v>#N/A</v>
      </c>
      <c r="I68" s="107"/>
      <c r="J68" s="204"/>
      <c r="K68" s="204"/>
      <c r="L68" s="204"/>
      <c r="M68" s="207"/>
      <c r="N68" s="152"/>
      <c r="O68" s="91" t="e">
        <f>#N/A</f>
        <v>#N/A</v>
      </c>
      <c r="P68" s="107"/>
      <c r="Q68" s="204"/>
      <c r="R68" s="204"/>
      <c r="S68" s="204"/>
      <c r="T68" s="207"/>
      <c r="U68" s="90"/>
      <c r="V68" s="91" t="e">
        <f>#N/A</f>
        <v>#N/A</v>
      </c>
      <c r="W68" s="107"/>
      <c r="X68" s="204"/>
      <c r="Y68" s="204"/>
      <c r="Z68" s="204"/>
      <c r="AA68" s="207"/>
      <c r="AC68" s="131">
        <f>'主催者入力欄'!F29</f>
        <v>22</v>
      </c>
      <c r="AD68" s="175">
        <f>'主催者入力欄'!G29</f>
        <v>0</v>
      </c>
      <c r="AE68" s="128">
        <f>COUNTIF($G$47:$G$86,AC68)+COUNTIF(N$47:$N$86,AC68)+COUNTIF(U$47:$U$86,AC68)</f>
        <v>0</v>
      </c>
      <c r="AF68" s="132">
        <f>'主催者入力欄'!H29</f>
        <v>0</v>
      </c>
      <c r="AG68" s="22"/>
      <c r="AH68" s="22"/>
      <c r="AI68" s="20" t="e">
        <f>#N/A</f>
        <v>#N/A</v>
      </c>
      <c r="AJ68" s="15" t="e">
        <f>#N/A</f>
        <v>#N/A</v>
      </c>
      <c r="AK68" s="20" t="e">
        <f>#N/A</f>
        <v>#N/A</v>
      </c>
      <c r="AL68" s="20" t="e">
        <f>#N/A</f>
        <v>#N/A</v>
      </c>
      <c r="AM68" s="20" t="e">
        <f>#N/A</f>
        <v>#N/A</v>
      </c>
      <c r="AN68" s="20" t="e">
        <f>#N/A</f>
        <v>#N/A</v>
      </c>
      <c r="AO68" s="20" t="e">
        <f>#N/A</f>
        <v>#N/A</v>
      </c>
      <c r="AP68" s="20" t="e">
        <f>#N/A</f>
        <v>#N/A</v>
      </c>
      <c r="AQ68" s="22" t="e">
        <f>#N/A</f>
        <v>#N/A</v>
      </c>
      <c r="AR68" s="20" t="e">
        <f>#N/A</f>
        <v>#N/A</v>
      </c>
      <c r="AS68" s="15">
        <f>COUNTIF($AR$5:$AR$122,AR68)-COUNTIF(AR69:$AR$124,AR68)</f>
        <v>61</v>
      </c>
      <c r="AT68" s="20" t="e">
        <f>#N/A</f>
        <v>#N/A</v>
      </c>
      <c r="AU68" s="20" t="e">
        <f>#N/A</f>
        <v>#N/A</v>
      </c>
      <c r="AV68" s="20" t="e">
        <f>#N/A</f>
        <v>#N/A</v>
      </c>
      <c r="AW68" s="20" t="e">
        <f>#N/A</f>
        <v>#N/A</v>
      </c>
      <c r="AX68" s="20" t="e">
        <f>#N/A</f>
        <v>#N/A</v>
      </c>
      <c r="AY68" s="20" t="e">
        <f>#N/A</f>
        <v>#N/A</v>
      </c>
    </row>
    <row r="69" spans="2:51" s="9" customFormat="1" ht="18.75" customHeight="1" hidden="1">
      <c r="B69" s="92">
        <v>23</v>
      </c>
      <c r="C69" s="93"/>
      <c r="D69" s="93"/>
      <c r="E69" s="94"/>
      <c r="F69" s="95"/>
      <c r="G69" s="90"/>
      <c r="H69" s="91" t="e">
        <f>#N/A</f>
        <v>#N/A</v>
      </c>
      <c r="I69" s="107"/>
      <c r="J69" s="204"/>
      <c r="K69" s="204"/>
      <c r="L69" s="204"/>
      <c r="M69" s="207"/>
      <c r="N69" s="152"/>
      <c r="O69" s="91" t="e">
        <f>#N/A</f>
        <v>#N/A</v>
      </c>
      <c r="P69" s="107"/>
      <c r="Q69" s="204"/>
      <c r="R69" s="204"/>
      <c r="S69" s="204"/>
      <c r="T69" s="207"/>
      <c r="U69" s="90"/>
      <c r="V69" s="91" t="e">
        <f>#N/A</f>
        <v>#N/A</v>
      </c>
      <c r="W69" s="107"/>
      <c r="X69" s="204"/>
      <c r="Y69" s="204"/>
      <c r="Z69" s="204"/>
      <c r="AA69" s="207"/>
      <c r="AC69" s="131">
        <f>'主催者入力欄'!F30</f>
        <v>23</v>
      </c>
      <c r="AD69" s="175">
        <f>'主催者入力欄'!G30</f>
        <v>0</v>
      </c>
      <c r="AE69" s="128">
        <f>COUNTIF($G$47:$G$86,AC69)+COUNTIF(N$47:$N$86,AC69)+COUNTIF(U$47:$U$86,AC69)</f>
        <v>0</v>
      </c>
      <c r="AF69" s="132">
        <f>'主催者入力欄'!H30</f>
        <v>0</v>
      </c>
      <c r="AG69" s="22"/>
      <c r="AH69" s="22"/>
      <c r="AI69" s="20" t="e">
        <f>#N/A</f>
        <v>#N/A</v>
      </c>
      <c r="AJ69" s="15" t="e">
        <f>#N/A</f>
        <v>#N/A</v>
      </c>
      <c r="AK69" s="20" t="e">
        <f>#N/A</f>
        <v>#N/A</v>
      </c>
      <c r="AL69" s="20" t="e">
        <f>#N/A</f>
        <v>#N/A</v>
      </c>
      <c r="AM69" s="20" t="e">
        <f>#N/A</f>
        <v>#N/A</v>
      </c>
      <c r="AN69" s="20" t="e">
        <f>#N/A</f>
        <v>#N/A</v>
      </c>
      <c r="AO69" s="20" t="e">
        <f>#N/A</f>
        <v>#N/A</v>
      </c>
      <c r="AP69" s="20" t="e">
        <f>#N/A</f>
        <v>#N/A</v>
      </c>
      <c r="AQ69" s="22" t="e">
        <f>#N/A</f>
        <v>#N/A</v>
      </c>
      <c r="AR69" s="20" t="e">
        <f>#N/A</f>
        <v>#N/A</v>
      </c>
      <c r="AS69" s="15">
        <f>COUNTIF($AR$5:$AR$122,AR69)-COUNTIF(AR70:$AR$124,AR69)</f>
        <v>62</v>
      </c>
      <c r="AT69" s="20" t="e">
        <f>#N/A</f>
        <v>#N/A</v>
      </c>
      <c r="AU69" s="20" t="e">
        <f>#N/A</f>
        <v>#N/A</v>
      </c>
      <c r="AV69" s="20" t="e">
        <f>#N/A</f>
        <v>#N/A</v>
      </c>
      <c r="AW69" s="20" t="e">
        <f>#N/A</f>
        <v>#N/A</v>
      </c>
      <c r="AX69" s="20" t="e">
        <f>#N/A</f>
        <v>#N/A</v>
      </c>
      <c r="AY69" s="20" t="e">
        <f>#N/A</f>
        <v>#N/A</v>
      </c>
    </row>
    <row r="70" spans="2:51" s="9" customFormat="1" ht="18.75" customHeight="1" hidden="1">
      <c r="B70" s="92">
        <v>24</v>
      </c>
      <c r="C70" s="93"/>
      <c r="D70" s="93"/>
      <c r="E70" s="94"/>
      <c r="F70" s="95"/>
      <c r="G70" s="90"/>
      <c r="H70" s="91" t="e">
        <f>#N/A</f>
        <v>#N/A</v>
      </c>
      <c r="I70" s="107"/>
      <c r="J70" s="204"/>
      <c r="K70" s="204"/>
      <c r="L70" s="204"/>
      <c r="M70" s="207"/>
      <c r="N70" s="152"/>
      <c r="O70" s="91" t="e">
        <f>#N/A</f>
        <v>#N/A</v>
      </c>
      <c r="P70" s="107"/>
      <c r="Q70" s="204"/>
      <c r="R70" s="204"/>
      <c r="S70" s="204"/>
      <c r="T70" s="207"/>
      <c r="U70" s="90"/>
      <c r="V70" s="91" t="e">
        <f>#N/A</f>
        <v>#N/A</v>
      </c>
      <c r="W70" s="107"/>
      <c r="X70" s="204"/>
      <c r="Y70" s="204"/>
      <c r="Z70" s="204"/>
      <c r="AA70" s="207"/>
      <c r="AC70" s="131">
        <f>'主催者入力欄'!F31</f>
        <v>24</v>
      </c>
      <c r="AD70" s="175">
        <f>'主催者入力欄'!G31</f>
        <v>0</v>
      </c>
      <c r="AE70" s="128">
        <f>COUNTIF($G$47:$G$86,AC70)+COUNTIF(N$47:$N$86,AC70)+COUNTIF(U$47:$U$86,AC70)</f>
        <v>0</v>
      </c>
      <c r="AF70" s="132">
        <f>'主催者入力欄'!H31</f>
        <v>0</v>
      </c>
      <c r="AG70" s="22"/>
      <c r="AH70" s="22"/>
      <c r="AI70" s="20" t="e">
        <f>#N/A</f>
        <v>#N/A</v>
      </c>
      <c r="AJ70" s="15" t="e">
        <f>#N/A</f>
        <v>#N/A</v>
      </c>
      <c r="AK70" s="20" t="e">
        <f>#N/A</f>
        <v>#N/A</v>
      </c>
      <c r="AL70" s="20" t="e">
        <f>#N/A</f>
        <v>#N/A</v>
      </c>
      <c r="AM70" s="20" t="e">
        <f>#N/A</f>
        <v>#N/A</v>
      </c>
      <c r="AN70" s="20" t="e">
        <f>#N/A</f>
        <v>#N/A</v>
      </c>
      <c r="AO70" s="20" t="e">
        <f>#N/A</f>
        <v>#N/A</v>
      </c>
      <c r="AP70" s="20" t="e">
        <f>#N/A</f>
        <v>#N/A</v>
      </c>
      <c r="AQ70" s="22" t="e">
        <f>#N/A</f>
        <v>#N/A</v>
      </c>
      <c r="AR70" s="20" t="e">
        <f>#N/A</f>
        <v>#N/A</v>
      </c>
      <c r="AS70" s="15">
        <f>COUNTIF($AR$5:$AR$122,AR70)-COUNTIF(AR71:$AR$124,AR70)</f>
        <v>63</v>
      </c>
      <c r="AT70" s="20" t="e">
        <f>#N/A</f>
        <v>#N/A</v>
      </c>
      <c r="AU70" s="20" t="e">
        <f>#N/A</f>
        <v>#N/A</v>
      </c>
      <c r="AV70" s="20" t="e">
        <f>#N/A</f>
        <v>#N/A</v>
      </c>
      <c r="AW70" s="20" t="e">
        <f>#N/A</f>
        <v>#N/A</v>
      </c>
      <c r="AX70" s="20" t="e">
        <f>#N/A</f>
        <v>#N/A</v>
      </c>
      <c r="AY70" s="20" t="e">
        <f>#N/A</f>
        <v>#N/A</v>
      </c>
    </row>
    <row r="71" spans="2:51" s="9" customFormat="1" ht="18.75" customHeight="1" hidden="1">
      <c r="B71" s="92">
        <v>25</v>
      </c>
      <c r="C71" s="93"/>
      <c r="D71" s="93"/>
      <c r="E71" s="94"/>
      <c r="F71" s="95"/>
      <c r="G71" s="90"/>
      <c r="H71" s="91" t="e">
        <f>#N/A</f>
        <v>#N/A</v>
      </c>
      <c r="I71" s="107"/>
      <c r="J71" s="204"/>
      <c r="K71" s="204"/>
      <c r="L71" s="204"/>
      <c r="M71" s="207"/>
      <c r="N71" s="152"/>
      <c r="O71" s="91" t="e">
        <f>#N/A</f>
        <v>#N/A</v>
      </c>
      <c r="P71" s="107"/>
      <c r="Q71" s="204"/>
      <c r="R71" s="204"/>
      <c r="S71" s="204"/>
      <c r="T71" s="207"/>
      <c r="U71" s="90"/>
      <c r="V71" s="91" t="e">
        <f>#N/A</f>
        <v>#N/A</v>
      </c>
      <c r="W71" s="107"/>
      <c r="X71" s="204"/>
      <c r="Y71" s="204"/>
      <c r="Z71" s="204"/>
      <c r="AA71" s="207"/>
      <c r="AC71" s="131">
        <f>'主催者入力欄'!F32</f>
        <v>25</v>
      </c>
      <c r="AD71" s="175">
        <f>'主催者入力欄'!G32</f>
        <v>0</v>
      </c>
      <c r="AE71" s="128">
        <f>COUNTIF($G$47:$G$86,AC71)+COUNTIF(N$47:$N$86,AC71)+COUNTIF(U$47:$U$86,AC71)</f>
        <v>0</v>
      </c>
      <c r="AF71" s="132">
        <f>'主催者入力欄'!H32</f>
        <v>0</v>
      </c>
      <c r="AG71" s="22"/>
      <c r="AH71" s="22"/>
      <c r="AI71" s="20" t="e">
        <f>#N/A</f>
        <v>#N/A</v>
      </c>
      <c r="AJ71" s="15" t="e">
        <f>#N/A</f>
        <v>#N/A</v>
      </c>
      <c r="AK71" s="20" t="e">
        <f>#N/A</f>
        <v>#N/A</v>
      </c>
      <c r="AL71" s="20" t="e">
        <f>#N/A</f>
        <v>#N/A</v>
      </c>
      <c r="AM71" s="20" t="e">
        <f>#N/A</f>
        <v>#N/A</v>
      </c>
      <c r="AN71" s="20" t="e">
        <f>#N/A</f>
        <v>#N/A</v>
      </c>
      <c r="AO71" s="20" t="e">
        <f>#N/A</f>
        <v>#N/A</v>
      </c>
      <c r="AP71" s="20" t="e">
        <f>#N/A</f>
        <v>#N/A</v>
      </c>
      <c r="AQ71" s="22" t="e">
        <f>#N/A</f>
        <v>#N/A</v>
      </c>
      <c r="AR71" s="20" t="e">
        <f>#N/A</f>
        <v>#N/A</v>
      </c>
      <c r="AS71" s="15">
        <f>COUNTIF($AR$5:$AR$122,AR71)-COUNTIF(AR72:$AR$124,AR71)</f>
        <v>64</v>
      </c>
      <c r="AT71" s="20" t="e">
        <f>#N/A</f>
        <v>#N/A</v>
      </c>
      <c r="AU71" s="20" t="e">
        <f>#N/A</f>
        <v>#N/A</v>
      </c>
      <c r="AV71" s="20" t="e">
        <f>#N/A</f>
        <v>#N/A</v>
      </c>
      <c r="AW71" s="20" t="e">
        <f>#N/A</f>
        <v>#N/A</v>
      </c>
      <c r="AX71" s="20" t="e">
        <f>#N/A</f>
        <v>#N/A</v>
      </c>
      <c r="AY71" s="20" t="e">
        <f>#N/A</f>
        <v>#N/A</v>
      </c>
    </row>
    <row r="72" spans="2:51" s="9" customFormat="1" ht="18.75" customHeight="1" hidden="1">
      <c r="B72" s="92">
        <v>26</v>
      </c>
      <c r="C72" s="93"/>
      <c r="D72" s="93"/>
      <c r="E72" s="94"/>
      <c r="F72" s="95"/>
      <c r="G72" s="90"/>
      <c r="H72" s="91" t="e">
        <f>#N/A</f>
        <v>#N/A</v>
      </c>
      <c r="I72" s="107"/>
      <c r="J72" s="204"/>
      <c r="K72" s="204"/>
      <c r="L72" s="204"/>
      <c r="M72" s="207"/>
      <c r="N72" s="152"/>
      <c r="O72" s="91" t="e">
        <f>#N/A</f>
        <v>#N/A</v>
      </c>
      <c r="P72" s="107"/>
      <c r="Q72" s="204"/>
      <c r="R72" s="204"/>
      <c r="S72" s="204"/>
      <c r="T72" s="207"/>
      <c r="U72" s="90"/>
      <c r="V72" s="91" t="e">
        <f>#N/A</f>
        <v>#N/A</v>
      </c>
      <c r="W72" s="107"/>
      <c r="X72" s="204"/>
      <c r="Y72" s="204"/>
      <c r="Z72" s="204"/>
      <c r="AA72" s="207"/>
      <c r="AC72" s="131">
        <f>'主催者入力欄'!F33</f>
        <v>26</v>
      </c>
      <c r="AD72" s="175">
        <f>'主催者入力欄'!G33</f>
        <v>0</v>
      </c>
      <c r="AE72" s="128">
        <f>COUNTIF($G$47:$G$86,AC72)+COUNTIF(N$47:$N$86,AC72)+COUNTIF(U$47:$U$86,AC72)</f>
        <v>0</v>
      </c>
      <c r="AF72" s="132">
        <f>'主催者入力欄'!H33</f>
        <v>0</v>
      </c>
      <c r="AG72" s="22"/>
      <c r="AH72" s="22"/>
      <c r="AI72" s="20" t="e">
        <f>#N/A</f>
        <v>#N/A</v>
      </c>
      <c r="AJ72" s="15" t="e">
        <f>#N/A</f>
        <v>#N/A</v>
      </c>
      <c r="AK72" s="20" t="e">
        <f>#N/A</f>
        <v>#N/A</v>
      </c>
      <c r="AL72" s="20" t="e">
        <f>#N/A</f>
        <v>#N/A</v>
      </c>
      <c r="AM72" s="20" t="e">
        <f>#N/A</f>
        <v>#N/A</v>
      </c>
      <c r="AN72" s="20" t="e">
        <f>#N/A</f>
        <v>#N/A</v>
      </c>
      <c r="AO72" s="20" t="e">
        <f>#N/A</f>
        <v>#N/A</v>
      </c>
      <c r="AP72" s="20" t="e">
        <f>#N/A</f>
        <v>#N/A</v>
      </c>
      <c r="AQ72" s="22" t="e">
        <f>#N/A</f>
        <v>#N/A</v>
      </c>
      <c r="AR72" s="20" t="e">
        <f>#N/A</f>
        <v>#N/A</v>
      </c>
      <c r="AS72" s="15">
        <f>COUNTIF($AR$5:$AR$122,AR72)-COUNTIF(AR73:$AR$124,AR72)</f>
        <v>65</v>
      </c>
      <c r="AT72" s="20" t="e">
        <f>#N/A</f>
        <v>#N/A</v>
      </c>
      <c r="AU72" s="20" t="e">
        <f>#N/A</f>
        <v>#N/A</v>
      </c>
      <c r="AV72" s="20" t="e">
        <f>#N/A</f>
        <v>#N/A</v>
      </c>
      <c r="AW72" s="20" t="e">
        <f>#N/A</f>
        <v>#N/A</v>
      </c>
      <c r="AX72" s="20" t="e">
        <f>#N/A</f>
        <v>#N/A</v>
      </c>
      <c r="AY72" s="20" t="e">
        <f>#N/A</f>
        <v>#N/A</v>
      </c>
    </row>
    <row r="73" spans="2:51" s="9" customFormat="1" ht="18.75" customHeight="1" hidden="1">
      <c r="B73" s="92">
        <v>27</v>
      </c>
      <c r="C73" s="93"/>
      <c r="D73" s="93"/>
      <c r="E73" s="94"/>
      <c r="F73" s="95"/>
      <c r="G73" s="90"/>
      <c r="H73" s="91" t="e">
        <f>#N/A</f>
        <v>#N/A</v>
      </c>
      <c r="I73" s="107"/>
      <c r="J73" s="204"/>
      <c r="K73" s="204"/>
      <c r="L73" s="204"/>
      <c r="M73" s="207"/>
      <c r="N73" s="152"/>
      <c r="O73" s="91" t="e">
        <f>#N/A</f>
        <v>#N/A</v>
      </c>
      <c r="P73" s="107"/>
      <c r="Q73" s="204"/>
      <c r="R73" s="204"/>
      <c r="S73" s="204"/>
      <c r="T73" s="207"/>
      <c r="U73" s="90"/>
      <c r="V73" s="91" t="e">
        <f>#N/A</f>
        <v>#N/A</v>
      </c>
      <c r="W73" s="107"/>
      <c r="X73" s="204"/>
      <c r="Y73" s="204"/>
      <c r="Z73" s="204"/>
      <c r="AA73" s="207"/>
      <c r="AC73" s="131">
        <f>'主催者入力欄'!F34</f>
        <v>27</v>
      </c>
      <c r="AD73" s="175">
        <f>'主催者入力欄'!G34</f>
        <v>0</v>
      </c>
      <c r="AE73" s="128">
        <f>COUNTIF($G$47:$G$86,AC73)+COUNTIF(N$47:$N$86,AC73)+COUNTIF(U$47:$U$86,AC73)</f>
        <v>0</v>
      </c>
      <c r="AF73" s="132">
        <f>'主催者入力欄'!H34</f>
        <v>0</v>
      </c>
      <c r="AG73" s="22"/>
      <c r="AH73" s="22"/>
      <c r="AI73" s="20" t="e">
        <f>#N/A</f>
        <v>#N/A</v>
      </c>
      <c r="AJ73" s="15" t="e">
        <f>#N/A</f>
        <v>#N/A</v>
      </c>
      <c r="AK73" s="20" t="e">
        <f>#N/A</f>
        <v>#N/A</v>
      </c>
      <c r="AL73" s="20" t="e">
        <f>#N/A</f>
        <v>#N/A</v>
      </c>
      <c r="AM73" s="20" t="e">
        <f>#N/A</f>
        <v>#N/A</v>
      </c>
      <c r="AN73" s="20" t="e">
        <f>#N/A</f>
        <v>#N/A</v>
      </c>
      <c r="AO73" s="20" t="e">
        <f>#N/A</f>
        <v>#N/A</v>
      </c>
      <c r="AP73" s="20" t="e">
        <f>#N/A</f>
        <v>#N/A</v>
      </c>
      <c r="AQ73" s="22" t="e">
        <f>#N/A</f>
        <v>#N/A</v>
      </c>
      <c r="AR73" s="20" t="e">
        <f>#N/A</f>
        <v>#N/A</v>
      </c>
      <c r="AS73" s="15">
        <f>COUNTIF($AR$5:$AR$122,AR73)-COUNTIF(AR74:$AR$124,AR73)</f>
        <v>66</v>
      </c>
      <c r="AT73" s="20" t="e">
        <f>#N/A</f>
        <v>#N/A</v>
      </c>
      <c r="AU73" s="20" t="e">
        <f>#N/A</f>
        <v>#N/A</v>
      </c>
      <c r="AV73" s="20" t="e">
        <f>#N/A</f>
        <v>#N/A</v>
      </c>
      <c r="AW73" s="20" t="e">
        <f>#N/A</f>
        <v>#N/A</v>
      </c>
      <c r="AX73" s="20" t="e">
        <f>#N/A</f>
        <v>#N/A</v>
      </c>
      <c r="AY73" s="20" t="e">
        <f>#N/A</f>
        <v>#N/A</v>
      </c>
    </row>
    <row r="74" spans="2:51" s="9" customFormat="1" ht="18.75" customHeight="1" hidden="1">
      <c r="B74" s="92">
        <v>28</v>
      </c>
      <c r="C74" s="93"/>
      <c r="D74" s="93"/>
      <c r="E74" s="94"/>
      <c r="F74" s="95"/>
      <c r="G74" s="90"/>
      <c r="H74" s="91" t="e">
        <f>#N/A</f>
        <v>#N/A</v>
      </c>
      <c r="I74" s="107"/>
      <c r="J74" s="204"/>
      <c r="K74" s="204"/>
      <c r="L74" s="204"/>
      <c r="M74" s="207"/>
      <c r="N74" s="152"/>
      <c r="O74" s="91" t="e">
        <f>#N/A</f>
        <v>#N/A</v>
      </c>
      <c r="P74" s="107"/>
      <c r="Q74" s="204"/>
      <c r="R74" s="204"/>
      <c r="S74" s="204"/>
      <c r="T74" s="207"/>
      <c r="U74" s="90"/>
      <c r="V74" s="91" t="e">
        <f>#N/A</f>
        <v>#N/A</v>
      </c>
      <c r="W74" s="107"/>
      <c r="X74" s="204"/>
      <c r="Y74" s="204"/>
      <c r="Z74" s="204"/>
      <c r="AA74" s="207"/>
      <c r="AC74" s="131">
        <f>'主催者入力欄'!F35</f>
        <v>28</v>
      </c>
      <c r="AD74" s="175">
        <f>'主催者入力欄'!G35</f>
        <v>0</v>
      </c>
      <c r="AE74" s="128">
        <f>COUNTIF($G$47:$G$86,AC74)+COUNTIF(N$47:$N$86,AC74)+COUNTIF(U$47:$U$86,AC74)</f>
        <v>0</v>
      </c>
      <c r="AF74" s="132">
        <f>'主催者入力欄'!H35</f>
        <v>0</v>
      </c>
      <c r="AG74" s="22"/>
      <c r="AH74" s="22"/>
      <c r="AI74" s="20" t="e">
        <f>#N/A</f>
        <v>#N/A</v>
      </c>
      <c r="AJ74" s="15" t="e">
        <f>#N/A</f>
        <v>#N/A</v>
      </c>
      <c r="AK74" s="20" t="e">
        <f>#N/A</f>
        <v>#N/A</v>
      </c>
      <c r="AL74" s="20" t="e">
        <f>#N/A</f>
        <v>#N/A</v>
      </c>
      <c r="AM74" s="20" t="e">
        <f>#N/A</f>
        <v>#N/A</v>
      </c>
      <c r="AN74" s="20" t="e">
        <f>#N/A</f>
        <v>#N/A</v>
      </c>
      <c r="AO74" s="20" t="e">
        <f>#N/A</f>
        <v>#N/A</v>
      </c>
      <c r="AP74" s="20" t="e">
        <f>#N/A</f>
        <v>#N/A</v>
      </c>
      <c r="AQ74" s="22" t="e">
        <f>#N/A</f>
        <v>#N/A</v>
      </c>
      <c r="AR74" s="20" t="e">
        <f>#N/A</f>
        <v>#N/A</v>
      </c>
      <c r="AS74" s="15">
        <f>COUNTIF($AR$5:$AR$122,AR74)-COUNTIF(AR75:$AR$124,AR74)</f>
        <v>67</v>
      </c>
      <c r="AT74" s="20" t="e">
        <f>#N/A</f>
        <v>#N/A</v>
      </c>
      <c r="AU74" s="20" t="e">
        <f>#N/A</f>
        <v>#N/A</v>
      </c>
      <c r="AV74" s="20" t="e">
        <f>#N/A</f>
        <v>#N/A</v>
      </c>
      <c r="AW74" s="20" t="e">
        <f>#N/A</f>
        <v>#N/A</v>
      </c>
      <c r="AX74" s="20" t="e">
        <f>#N/A</f>
        <v>#N/A</v>
      </c>
      <c r="AY74" s="20" t="e">
        <f>#N/A</f>
        <v>#N/A</v>
      </c>
    </row>
    <row r="75" spans="2:51" s="9" customFormat="1" ht="18.75" customHeight="1" hidden="1">
      <c r="B75" s="92">
        <v>29</v>
      </c>
      <c r="C75" s="93"/>
      <c r="D75" s="93"/>
      <c r="E75" s="94"/>
      <c r="F75" s="95"/>
      <c r="G75" s="90"/>
      <c r="H75" s="91" t="e">
        <f>#N/A</f>
        <v>#N/A</v>
      </c>
      <c r="I75" s="107"/>
      <c r="J75" s="204"/>
      <c r="K75" s="204"/>
      <c r="L75" s="204"/>
      <c r="M75" s="207"/>
      <c r="N75" s="152"/>
      <c r="O75" s="91" t="e">
        <f>#N/A</f>
        <v>#N/A</v>
      </c>
      <c r="P75" s="107"/>
      <c r="Q75" s="204"/>
      <c r="R75" s="204"/>
      <c r="S75" s="204"/>
      <c r="T75" s="207"/>
      <c r="U75" s="90"/>
      <c r="V75" s="91" t="e">
        <f>#N/A</f>
        <v>#N/A</v>
      </c>
      <c r="W75" s="107"/>
      <c r="X75" s="204"/>
      <c r="Y75" s="204"/>
      <c r="Z75" s="204"/>
      <c r="AA75" s="207"/>
      <c r="AC75" s="131">
        <f>'主催者入力欄'!F36</f>
        <v>29</v>
      </c>
      <c r="AD75" s="175">
        <f>'主催者入力欄'!G36</f>
        <v>0</v>
      </c>
      <c r="AE75" s="128">
        <f>COUNTIF($G$47:$G$86,AC75)+COUNTIF(N$47:$N$86,AC75)+COUNTIF(U$47:$U$86,AC75)</f>
        <v>0</v>
      </c>
      <c r="AF75" s="132">
        <f>'主催者入力欄'!H36</f>
        <v>0</v>
      </c>
      <c r="AG75" s="22"/>
      <c r="AH75" s="22"/>
      <c r="AI75" s="20" t="e">
        <f>#N/A</f>
        <v>#N/A</v>
      </c>
      <c r="AJ75" s="15" t="e">
        <f>#N/A</f>
        <v>#N/A</v>
      </c>
      <c r="AK75" s="20" t="e">
        <f>#N/A</f>
        <v>#N/A</v>
      </c>
      <c r="AL75" s="20" t="e">
        <f>#N/A</f>
        <v>#N/A</v>
      </c>
      <c r="AM75" s="20" t="e">
        <f>#N/A</f>
        <v>#N/A</v>
      </c>
      <c r="AN75" s="20" t="e">
        <f>#N/A</f>
        <v>#N/A</v>
      </c>
      <c r="AO75" s="20" t="e">
        <f>#N/A</f>
        <v>#N/A</v>
      </c>
      <c r="AP75" s="20" t="e">
        <f>#N/A</f>
        <v>#N/A</v>
      </c>
      <c r="AQ75" s="22" t="e">
        <f>#N/A</f>
        <v>#N/A</v>
      </c>
      <c r="AR75" s="20" t="e">
        <f>#N/A</f>
        <v>#N/A</v>
      </c>
      <c r="AS75" s="15">
        <f>COUNTIF($AR$5:$AR$122,AR75)-COUNTIF(AR76:$AR$124,AR75)</f>
        <v>68</v>
      </c>
      <c r="AT75" s="20" t="e">
        <f>#N/A</f>
        <v>#N/A</v>
      </c>
      <c r="AU75" s="20" t="e">
        <f>#N/A</f>
        <v>#N/A</v>
      </c>
      <c r="AV75" s="20" t="e">
        <f>#N/A</f>
        <v>#N/A</v>
      </c>
      <c r="AW75" s="20" t="e">
        <f>#N/A</f>
        <v>#N/A</v>
      </c>
      <c r="AX75" s="20" t="e">
        <f>#N/A</f>
        <v>#N/A</v>
      </c>
      <c r="AY75" s="20" t="e">
        <f>#N/A</f>
        <v>#N/A</v>
      </c>
    </row>
    <row r="76" spans="2:51" s="9" customFormat="1" ht="18.75" customHeight="1" hidden="1">
      <c r="B76" s="92">
        <v>30</v>
      </c>
      <c r="C76" s="93"/>
      <c r="D76" s="93"/>
      <c r="E76" s="94"/>
      <c r="F76" s="95"/>
      <c r="G76" s="90"/>
      <c r="H76" s="91" t="e">
        <f>#N/A</f>
        <v>#N/A</v>
      </c>
      <c r="I76" s="107"/>
      <c r="J76" s="204"/>
      <c r="K76" s="204"/>
      <c r="L76" s="204"/>
      <c r="M76" s="207"/>
      <c r="N76" s="152"/>
      <c r="O76" s="91" t="e">
        <f>#N/A</f>
        <v>#N/A</v>
      </c>
      <c r="P76" s="107"/>
      <c r="Q76" s="204"/>
      <c r="R76" s="204"/>
      <c r="S76" s="204"/>
      <c r="T76" s="207"/>
      <c r="U76" s="90"/>
      <c r="V76" s="91" t="e">
        <f>#N/A</f>
        <v>#N/A</v>
      </c>
      <c r="W76" s="107"/>
      <c r="X76" s="204"/>
      <c r="Y76" s="204"/>
      <c r="Z76" s="204"/>
      <c r="AA76" s="207"/>
      <c r="AC76" s="131">
        <f>'主催者入力欄'!F37</f>
        <v>30</v>
      </c>
      <c r="AD76" s="175">
        <f>'主催者入力欄'!G37</f>
        <v>0</v>
      </c>
      <c r="AE76" s="128">
        <f>COUNTIF($G$47:$G$86,AC76)+COUNTIF(N$47:$N$86,AC76)+COUNTIF(U$47:$U$86,AC76)</f>
        <v>0</v>
      </c>
      <c r="AF76" s="132">
        <f>'主催者入力欄'!H37</f>
        <v>0</v>
      </c>
      <c r="AG76" s="22"/>
      <c r="AH76" s="22"/>
      <c r="AI76" s="20" t="e">
        <f>#N/A</f>
        <v>#N/A</v>
      </c>
      <c r="AJ76" s="15" t="e">
        <f>#N/A</f>
        <v>#N/A</v>
      </c>
      <c r="AK76" s="20" t="e">
        <f>#N/A</f>
        <v>#N/A</v>
      </c>
      <c r="AL76" s="20" t="e">
        <f>#N/A</f>
        <v>#N/A</v>
      </c>
      <c r="AM76" s="20" t="e">
        <f>#N/A</f>
        <v>#N/A</v>
      </c>
      <c r="AN76" s="20" t="e">
        <f>#N/A</f>
        <v>#N/A</v>
      </c>
      <c r="AO76" s="20" t="e">
        <f>#N/A</f>
        <v>#N/A</v>
      </c>
      <c r="AP76" s="20" t="e">
        <f>#N/A</f>
        <v>#N/A</v>
      </c>
      <c r="AQ76" s="22"/>
      <c r="AR76" s="20" t="e">
        <f>#N/A</f>
        <v>#N/A</v>
      </c>
      <c r="AS76" s="15">
        <f>COUNTIF($AR$5:$AR$122,AR76)-COUNTIF(AR77:$AR$124,AR76)</f>
        <v>69</v>
      </c>
      <c r="AT76" s="20" t="e">
        <f>#N/A</f>
        <v>#N/A</v>
      </c>
      <c r="AU76" s="20" t="e">
        <f>#N/A</f>
        <v>#N/A</v>
      </c>
      <c r="AV76" s="20" t="e">
        <f>#N/A</f>
        <v>#N/A</v>
      </c>
      <c r="AW76" s="20" t="e">
        <f>#N/A</f>
        <v>#N/A</v>
      </c>
      <c r="AX76" s="20" t="e">
        <f>#N/A</f>
        <v>#N/A</v>
      </c>
      <c r="AY76" s="20" t="e">
        <f>#N/A</f>
        <v>#N/A</v>
      </c>
    </row>
    <row r="77" spans="2:51" s="9" customFormat="1" ht="18.75" customHeight="1" hidden="1">
      <c r="B77" s="92">
        <v>31</v>
      </c>
      <c r="C77" s="93"/>
      <c r="D77" s="93"/>
      <c r="E77" s="94"/>
      <c r="F77" s="95"/>
      <c r="G77" s="90"/>
      <c r="H77" s="91" t="e">
        <f>#N/A</f>
        <v>#N/A</v>
      </c>
      <c r="I77" s="107"/>
      <c r="J77" s="204"/>
      <c r="K77" s="204"/>
      <c r="L77" s="204"/>
      <c r="M77" s="207"/>
      <c r="N77" s="152"/>
      <c r="O77" s="91" t="e">
        <f>#N/A</f>
        <v>#N/A</v>
      </c>
      <c r="P77" s="107"/>
      <c r="Q77" s="204"/>
      <c r="R77" s="204"/>
      <c r="S77" s="204"/>
      <c r="T77" s="207"/>
      <c r="U77" s="90"/>
      <c r="V77" s="91" t="e">
        <f>#N/A</f>
        <v>#N/A</v>
      </c>
      <c r="W77" s="107"/>
      <c r="X77" s="204"/>
      <c r="Y77" s="204"/>
      <c r="Z77" s="204"/>
      <c r="AA77" s="207"/>
      <c r="AC77" s="131">
        <f>'主催者入力欄'!F38</f>
        <v>31</v>
      </c>
      <c r="AD77" s="175">
        <f>'主催者入力欄'!G38</f>
        <v>0</v>
      </c>
      <c r="AE77" s="128">
        <f>COUNTIF($G$47:$G$86,AC77)+COUNTIF(N$47:$N$86,AC77)+COUNTIF(U$47:$U$86,AC77)</f>
        <v>0</v>
      </c>
      <c r="AF77" s="132">
        <f>'主催者入力欄'!H38</f>
        <v>0</v>
      </c>
      <c r="AG77" s="22"/>
      <c r="AH77" s="22"/>
      <c r="AI77" s="20" t="e">
        <f>#N/A</f>
        <v>#N/A</v>
      </c>
      <c r="AJ77" s="15" t="e">
        <f>#N/A</f>
        <v>#N/A</v>
      </c>
      <c r="AK77" s="20" t="e">
        <f>#N/A</f>
        <v>#N/A</v>
      </c>
      <c r="AL77" s="20" t="e">
        <f>#N/A</f>
        <v>#N/A</v>
      </c>
      <c r="AM77" s="20" t="e">
        <f>#N/A</f>
        <v>#N/A</v>
      </c>
      <c r="AN77" s="20" t="e">
        <f>#N/A</f>
        <v>#N/A</v>
      </c>
      <c r="AO77" s="20" t="e">
        <f>#N/A</f>
        <v>#N/A</v>
      </c>
      <c r="AP77" s="20" t="e">
        <f>#N/A</f>
        <v>#N/A</v>
      </c>
      <c r="AQ77" s="22"/>
      <c r="AR77" s="20" t="e">
        <f>#N/A</f>
        <v>#N/A</v>
      </c>
      <c r="AS77" s="15">
        <f>COUNTIF($AR$5:$AR$122,AR77)-COUNTIF(AR78:$AR$124,AR77)</f>
        <v>70</v>
      </c>
      <c r="AT77" s="20" t="e">
        <f>#N/A</f>
        <v>#N/A</v>
      </c>
      <c r="AU77" s="20" t="e">
        <f>#N/A</f>
        <v>#N/A</v>
      </c>
      <c r="AV77" s="20" t="e">
        <f>#N/A</f>
        <v>#N/A</v>
      </c>
      <c r="AW77" s="20" t="e">
        <f>#N/A</f>
        <v>#N/A</v>
      </c>
      <c r="AX77" s="20" t="e">
        <f>#N/A</f>
        <v>#N/A</v>
      </c>
      <c r="AY77" s="20" t="e">
        <f>#N/A</f>
        <v>#N/A</v>
      </c>
    </row>
    <row r="78" spans="2:51" s="9" customFormat="1" ht="18.75" customHeight="1" hidden="1">
      <c r="B78" s="92">
        <v>32</v>
      </c>
      <c r="C78" s="93"/>
      <c r="D78" s="93"/>
      <c r="E78" s="94"/>
      <c r="F78" s="95"/>
      <c r="G78" s="90"/>
      <c r="H78" s="91" t="e">
        <f>#N/A</f>
        <v>#N/A</v>
      </c>
      <c r="I78" s="107"/>
      <c r="J78" s="204"/>
      <c r="K78" s="204"/>
      <c r="L78" s="204"/>
      <c r="M78" s="207"/>
      <c r="N78" s="152"/>
      <c r="O78" s="91" t="e">
        <f>#N/A</f>
        <v>#N/A</v>
      </c>
      <c r="P78" s="107"/>
      <c r="Q78" s="204"/>
      <c r="R78" s="204"/>
      <c r="S78" s="204"/>
      <c r="T78" s="207"/>
      <c r="U78" s="90"/>
      <c r="V78" s="91" t="e">
        <f>#N/A</f>
        <v>#N/A</v>
      </c>
      <c r="W78" s="107"/>
      <c r="X78" s="204"/>
      <c r="Y78" s="204"/>
      <c r="Z78" s="204"/>
      <c r="AA78" s="207"/>
      <c r="AC78" s="131">
        <f>'主催者入力欄'!F39</f>
        <v>32</v>
      </c>
      <c r="AD78" s="175">
        <f>'主催者入力欄'!G39</f>
        <v>0</v>
      </c>
      <c r="AE78" s="128">
        <f>COUNTIF($G$47:$G$86,AC78)+COUNTIF(N$47:$N$86,AC78)+COUNTIF(U$47:$U$86,AC78)</f>
        <v>0</v>
      </c>
      <c r="AF78" s="132">
        <f>'主催者入力欄'!H39</f>
        <v>0</v>
      </c>
      <c r="AG78" s="22"/>
      <c r="AH78" s="22"/>
      <c r="AI78" s="20" t="e">
        <f>#N/A</f>
        <v>#N/A</v>
      </c>
      <c r="AJ78" s="15" t="e">
        <f>#N/A</f>
        <v>#N/A</v>
      </c>
      <c r="AK78" s="20" t="e">
        <f>#N/A</f>
        <v>#N/A</v>
      </c>
      <c r="AL78" s="20" t="e">
        <f>#N/A</f>
        <v>#N/A</v>
      </c>
      <c r="AM78" s="20" t="e">
        <f>#N/A</f>
        <v>#N/A</v>
      </c>
      <c r="AN78" s="20" t="e">
        <f>#N/A</f>
        <v>#N/A</v>
      </c>
      <c r="AO78" s="20" t="e">
        <f>#N/A</f>
        <v>#N/A</v>
      </c>
      <c r="AP78" s="20" t="e">
        <f>#N/A</f>
        <v>#N/A</v>
      </c>
      <c r="AQ78" s="22"/>
      <c r="AR78" s="20" t="e">
        <f>#N/A</f>
        <v>#N/A</v>
      </c>
      <c r="AS78" s="15">
        <f>COUNTIF($AR$5:$AR$122,AR78)-COUNTIF(AR79:$AR$124,AR78)</f>
        <v>71</v>
      </c>
      <c r="AT78" s="20" t="e">
        <f>#N/A</f>
        <v>#N/A</v>
      </c>
      <c r="AU78" s="20" t="e">
        <f>#N/A</f>
        <v>#N/A</v>
      </c>
      <c r="AV78" s="20" t="e">
        <f>#N/A</f>
        <v>#N/A</v>
      </c>
      <c r="AW78" s="20" t="e">
        <f>#N/A</f>
        <v>#N/A</v>
      </c>
      <c r="AX78" s="20" t="e">
        <f>#N/A</f>
        <v>#N/A</v>
      </c>
      <c r="AY78" s="20" t="e">
        <f>#N/A</f>
        <v>#N/A</v>
      </c>
    </row>
    <row r="79" spans="2:51" s="9" customFormat="1" ht="18.75" customHeight="1" hidden="1">
      <c r="B79" s="92">
        <v>33</v>
      </c>
      <c r="C79" s="93"/>
      <c r="D79" s="93"/>
      <c r="E79" s="94"/>
      <c r="F79" s="95"/>
      <c r="G79" s="90"/>
      <c r="H79" s="91" t="e">
        <f>#N/A</f>
        <v>#N/A</v>
      </c>
      <c r="I79" s="107"/>
      <c r="J79" s="204"/>
      <c r="K79" s="204"/>
      <c r="L79" s="204"/>
      <c r="M79" s="207"/>
      <c r="N79" s="152"/>
      <c r="O79" s="91" t="e">
        <f>#N/A</f>
        <v>#N/A</v>
      </c>
      <c r="P79" s="107"/>
      <c r="Q79" s="204"/>
      <c r="R79" s="204"/>
      <c r="S79" s="204"/>
      <c r="T79" s="207"/>
      <c r="U79" s="90"/>
      <c r="V79" s="91" t="e">
        <f>#N/A</f>
        <v>#N/A</v>
      </c>
      <c r="W79" s="107"/>
      <c r="X79" s="204"/>
      <c r="Y79" s="204"/>
      <c r="Z79" s="204"/>
      <c r="AA79" s="207"/>
      <c r="AC79" s="131">
        <f>'主催者入力欄'!F40</f>
        <v>33</v>
      </c>
      <c r="AD79" s="175">
        <f>'主催者入力欄'!G40</f>
        <v>0</v>
      </c>
      <c r="AE79" s="128">
        <f>COUNTIF($G$47:$G$86,AC79)+COUNTIF(N$47:$N$86,AC79)+COUNTIF(U$47:$U$86,AC79)</f>
        <v>0</v>
      </c>
      <c r="AF79" s="132">
        <f>'主催者入力欄'!H40</f>
        <v>0</v>
      </c>
      <c r="AG79" s="22"/>
      <c r="AH79" s="22"/>
      <c r="AI79" s="20" t="e">
        <f>#N/A</f>
        <v>#N/A</v>
      </c>
      <c r="AJ79" s="15" t="e">
        <f>#N/A</f>
        <v>#N/A</v>
      </c>
      <c r="AK79" s="20" t="e">
        <f>#N/A</f>
        <v>#N/A</v>
      </c>
      <c r="AL79" s="20" t="e">
        <f>#N/A</f>
        <v>#N/A</v>
      </c>
      <c r="AM79" s="20" t="e">
        <f>#N/A</f>
        <v>#N/A</v>
      </c>
      <c r="AN79" s="20" t="e">
        <f>#N/A</f>
        <v>#N/A</v>
      </c>
      <c r="AO79" s="20" t="e">
        <f>#N/A</f>
        <v>#N/A</v>
      </c>
      <c r="AP79" s="20" t="e">
        <f>#N/A</f>
        <v>#N/A</v>
      </c>
      <c r="AQ79" s="22"/>
      <c r="AR79" s="20" t="e">
        <f>#N/A</f>
        <v>#N/A</v>
      </c>
      <c r="AS79" s="15">
        <f>COUNTIF($AR$5:$AR$122,AR79)-COUNTIF(AR80:$AR$124,AR79)</f>
        <v>72</v>
      </c>
      <c r="AT79" s="20" t="e">
        <f>#N/A</f>
        <v>#N/A</v>
      </c>
      <c r="AU79" s="20" t="e">
        <f>#N/A</f>
        <v>#N/A</v>
      </c>
      <c r="AV79" s="20" t="e">
        <f>#N/A</f>
        <v>#N/A</v>
      </c>
      <c r="AW79" s="20" t="e">
        <f>#N/A</f>
        <v>#N/A</v>
      </c>
      <c r="AX79" s="20" t="e">
        <f>#N/A</f>
        <v>#N/A</v>
      </c>
      <c r="AY79" s="20" t="e">
        <f>#N/A</f>
        <v>#N/A</v>
      </c>
    </row>
    <row r="80" spans="2:51" s="9" customFormat="1" ht="18.75" customHeight="1" hidden="1">
      <c r="B80" s="92">
        <v>34</v>
      </c>
      <c r="C80" s="93"/>
      <c r="D80" s="93"/>
      <c r="E80" s="94"/>
      <c r="F80" s="95"/>
      <c r="G80" s="90"/>
      <c r="H80" s="91" t="e">
        <f>#N/A</f>
        <v>#N/A</v>
      </c>
      <c r="I80" s="107"/>
      <c r="J80" s="204"/>
      <c r="K80" s="204"/>
      <c r="L80" s="204"/>
      <c r="M80" s="207"/>
      <c r="N80" s="152"/>
      <c r="O80" s="91" t="e">
        <f>#N/A</f>
        <v>#N/A</v>
      </c>
      <c r="P80" s="107"/>
      <c r="Q80" s="204"/>
      <c r="R80" s="204"/>
      <c r="S80" s="204"/>
      <c r="T80" s="207"/>
      <c r="U80" s="90"/>
      <c r="V80" s="91" t="e">
        <f>#N/A</f>
        <v>#N/A</v>
      </c>
      <c r="W80" s="107"/>
      <c r="X80" s="204"/>
      <c r="Y80" s="204"/>
      <c r="Z80" s="204"/>
      <c r="AA80" s="207"/>
      <c r="AC80" s="131">
        <f>'主催者入力欄'!F41</f>
        <v>34</v>
      </c>
      <c r="AD80" s="175">
        <f>'主催者入力欄'!G41</f>
        <v>0</v>
      </c>
      <c r="AE80" s="128">
        <f>COUNTIF($G$47:$G$86,AC80)+COUNTIF(N$47:$N$86,AC80)+COUNTIF(U$47:$U$86,AC80)</f>
        <v>0</v>
      </c>
      <c r="AF80" s="132">
        <f>'主催者入力欄'!H41</f>
        <v>0</v>
      </c>
      <c r="AG80" s="22"/>
      <c r="AH80" s="22"/>
      <c r="AI80" s="20" t="e">
        <f>#N/A</f>
        <v>#N/A</v>
      </c>
      <c r="AJ80" s="15" t="e">
        <f>#N/A</f>
        <v>#N/A</v>
      </c>
      <c r="AK80" s="20" t="e">
        <f>#N/A</f>
        <v>#N/A</v>
      </c>
      <c r="AL80" s="20" t="e">
        <f>#N/A</f>
        <v>#N/A</v>
      </c>
      <c r="AM80" s="20" t="e">
        <f>#N/A</f>
        <v>#N/A</v>
      </c>
      <c r="AN80" s="20" t="e">
        <f>#N/A</f>
        <v>#N/A</v>
      </c>
      <c r="AO80" s="20" t="e">
        <f>#N/A</f>
        <v>#N/A</v>
      </c>
      <c r="AP80" s="20" t="e">
        <f>#N/A</f>
        <v>#N/A</v>
      </c>
      <c r="AQ80" s="22"/>
      <c r="AR80" s="20" t="e">
        <f>#N/A</f>
        <v>#N/A</v>
      </c>
      <c r="AS80" s="15">
        <f>COUNTIF($AR$5:$AR$122,AR80)-COUNTIF(AR81:$AR$124,AR80)</f>
        <v>73</v>
      </c>
      <c r="AT80" s="20" t="e">
        <f>#N/A</f>
        <v>#N/A</v>
      </c>
      <c r="AU80" s="20" t="e">
        <f>#N/A</f>
        <v>#N/A</v>
      </c>
      <c r="AV80" s="20" t="e">
        <f>#N/A</f>
        <v>#N/A</v>
      </c>
      <c r="AW80" s="20" t="e">
        <f>#N/A</f>
        <v>#N/A</v>
      </c>
      <c r="AX80" s="20" t="e">
        <f>#N/A</f>
        <v>#N/A</v>
      </c>
      <c r="AY80" s="20" t="e">
        <f>#N/A</f>
        <v>#N/A</v>
      </c>
    </row>
    <row r="81" spans="2:51" s="9" customFormat="1" ht="18.75" customHeight="1" hidden="1">
      <c r="B81" s="92">
        <v>35</v>
      </c>
      <c r="C81" s="93"/>
      <c r="D81" s="93"/>
      <c r="E81" s="94"/>
      <c r="F81" s="95"/>
      <c r="G81" s="96"/>
      <c r="H81" s="91" t="e">
        <f>#N/A</f>
        <v>#N/A</v>
      </c>
      <c r="I81" s="107"/>
      <c r="J81" s="204"/>
      <c r="K81" s="204"/>
      <c r="L81" s="204"/>
      <c r="M81" s="207"/>
      <c r="N81" s="153"/>
      <c r="O81" s="91" t="e">
        <f>#N/A</f>
        <v>#N/A</v>
      </c>
      <c r="P81" s="107"/>
      <c r="Q81" s="204"/>
      <c r="R81" s="204"/>
      <c r="S81" s="204"/>
      <c r="T81" s="207"/>
      <c r="U81" s="96"/>
      <c r="V81" s="91" t="e">
        <f>#N/A</f>
        <v>#N/A</v>
      </c>
      <c r="W81" s="107"/>
      <c r="X81" s="204"/>
      <c r="Y81" s="204"/>
      <c r="Z81" s="204"/>
      <c r="AA81" s="207"/>
      <c r="AC81" s="131">
        <f>'主催者入力欄'!F42</f>
        <v>35</v>
      </c>
      <c r="AD81" s="175">
        <f>'主催者入力欄'!G42</f>
        <v>0</v>
      </c>
      <c r="AE81" s="128">
        <f>COUNTIF($G$47:$G$86,AC81)+COUNTIF(N$47:$N$86,AC81)+COUNTIF(U$47:$U$86,AC81)</f>
        <v>0</v>
      </c>
      <c r="AF81" s="132">
        <f>'主催者入力欄'!H42</f>
        <v>0</v>
      </c>
      <c r="AG81" s="22"/>
      <c r="AH81" s="22"/>
      <c r="AI81" s="20" t="e">
        <f>#N/A</f>
        <v>#N/A</v>
      </c>
      <c r="AJ81" s="15" t="e">
        <f>#N/A</f>
        <v>#N/A</v>
      </c>
      <c r="AK81" s="20" t="e">
        <f>#N/A</f>
        <v>#N/A</v>
      </c>
      <c r="AL81" s="20" t="e">
        <f>#N/A</f>
        <v>#N/A</v>
      </c>
      <c r="AM81" s="20" t="e">
        <f>#N/A</f>
        <v>#N/A</v>
      </c>
      <c r="AN81" s="20" t="e">
        <f>#N/A</f>
        <v>#N/A</v>
      </c>
      <c r="AO81" s="20" t="e">
        <f>#N/A</f>
        <v>#N/A</v>
      </c>
      <c r="AP81" s="20" t="e">
        <f>#N/A</f>
        <v>#N/A</v>
      </c>
      <c r="AQ81" s="22" t="e">
        <f>#N/A</f>
        <v>#N/A</v>
      </c>
      <c r="AR81" s="20" t="e">
        <f>#N/A</f>
        <v>#N/A</v>
      </c>
      <c r="AS81" s="15">
        <f>COUNTIF($AR$5:$AR$122,AR81)-COUNTIF(AR82:$AR$124,AR81)</f>
        <v>74</v>
      </c>
      <c r="AT81" s="20" t="e">
        <f>#N/A</f>
        <v>#N/A</v>
      </c>
      <c r="AU81" s="20" t="e">
        <f>#N/A</f>
        <v>#N/A</v>
      </c>
      <c r="AV81" s="20" t="e">
        <f>#N/A</f>
        <v>#N/A</v>
      </c>
      <c r="AW81" s="20" t="e">
        <f>#N/A</f>
        <v>#N/A</v>
      </c>
      <c r="AX81" s="20" t="e">
        <f>#N/A</f>
        <v>#N/A</v>
      </c>
      <c r="AY81" s="20" t="e">
        <f>#N/A</f>
        <v>#N/A</v>
      </c>
    </row>
    <row r="82" spans="2:51" s="9" customFormat="1" ht="18.75" customHeight="1" hidden="1">
      <c r="B82" s="92">
        <v>36</v>
      </c>
      <c r="C82" s="93"/>
      <c r="D82" s="93"/>
      <c r="E82" s="94"/>
      <c r="F82" s="95"/>
      <c r="G82" s="96"/>
      <c r="H82" s="91" t="e">
        <f>#N/A</f>
        <v>#N/A</v>
      </c>
      <c r="I82" s="107"/>
      <c r="J82" s="204"/>
      <c r="K82" s="204"/>
      <c r="L82" s="204"/>
      <c r="M82" s="207"/>
      <c r="N82" s="153"/>
      <c r="O82" s="91" t="e">
        <f>#N/A</f>
        <v>#N/A</v>
      </c>
      <c r="P82" s="107"/>
      <c r="Q82" s="204"/>
      <c r="R82" s="204"/>
      <c r="S82" s="204"/>
      <c r="T82" s="207"/>
      <c r="U82" s="96"/>
      <c r="V82" s="91" t="e">
        <f>#N/A</f>
        <v>#N/A</v>
      </c>
      <c r="W82" s="107"/>
      <c r="X82" s="204"/>
      <c r="Y82" s="204"/>
      <c r="Z82" s="204"/>
      <c r="AA82" s="207"/>
      <c r="AC82" s="131">
        <f>'主催者入力欄'!F43</f>
        <v>36</v>
      </c>
      <c r="AD82" s="175">
        <f>'主催者入力欄'!G43</f>
        <v>0</v>
      </c>
      <c r="AE82" s="128">
        <f>COUNTIF($G$47:$G$86,AC82)+COUNTIF(N$47:$N$86,AC82)+COUNTIF(U$47:$U$86,AC82)</f>
        <v>0</v>
      </c>
      <c r="AF82" s="132">
        <f>'主催者入力欄'!H43</f>
        <v>0</v>
      </c>
      <c r="AG82" s="22"/>
      <c r="AH82" s="22"/>
      <c r="AI82" s="20" t="e">
        <f>#N/A</f>
        <v>#N/A</v>
      </c>
      <c r="AJ82" s="15" t="e">
        <f>#N/A</f>
        <v>#N/A</v>
      </c>
      <c r="AK82" s="20" t="e">
        <f>#N/A</f>
        <v>#N/A</v>
      </c>
      <c r="AL82" s="20" t="e">
        <f>#N/A</f>
        <v>#N/A</v>
      </c>
      <c r="AM82" s="20" t="e">
        <f>#N/A</f>
        <v>#N/A</v>
      </c>
      <c r="AN82" s="20" t="e">
        <f>#N/A</f>
        <v>#N/A</v>
      </c>
      <c r="AO82" s="20" t="e">
        <f>#N/A</f>
        <v>#N/A</v>
      </c>
      <c r="AP82" s="20" t="e">
        <f>#N/A</f>
        <v>#N/A</v>
      </c>
      <c r="AQ82" s="22" t="e">
        <f>#N/A</f>
        <v>#N/A</v>
      </c>
      <c r="AR82" s="20" t="e">
        <f>#N/A</f>
        <v>#N/A</v>
      </c>
      <c r="AS82" s="15">
        <f>COUNTIF($AR$5:$AR$122,AR82)-COUNTIF(AR83:$AR$124,AR82)</f>
        <v>75</v>
      </c>
      <c r="AT82" s="20" t="e">
        <f>#N/A</f>
        <v>#N/A</v>
      </c>
      <c r="AU82" s="20" t="e">
        <f>#N/A</f>
        <v>#N/A</v>
      </c>
      <c r="AV82" s="20" t="e">
        <f>#N/A</f>
        <v>#N/A</v>
      </c>
      <c r="AW82" s="20" t="e">
        <f>#N/A</f>
        <v>#N/A</v>
      </c>
      <c r="AX82" s="20" t="e">
        <f>#N/A</f>
        <v>#N/A</v>
      </c>
      <c r="AY82" s="20" t="e">
        <f>#N/A</f>
        <v>#N/A</v>
      </c>
    </row>
    <row r="83" spans="2:51" s="9" customFormat="1" ht="18.75" customHeight="1" hidden="1">
      <c r="B83" s="92">
        <v>37</v>
      </c>
      <c r="C83" s="93"/>
      <c r="D83" s="93"/>
      <c r="E83" s="94"/>
      <c r="F83" s="95"/>
      <c r="G83" s="96"/>
      <c r="H83" s="91" t="e">
        <f>#N/A</f>
        <v>#N/A</v>
      </c>
      <c r="I83" s="107"/>
      <c r="J83" s="204"/>
      <c r="K83" s="204"/>
      <c r="L83" s="204"/>
      <c r="M83" s="207"/>
      <c r="N83" s="153"/>
      <c r="O83" s="91" t="e">
        <f>#N/A</f>
        <v>#N/A</v>
      </c>
      <c r="P83" s="107"/>
      <c r="Q83" s="204"/>
      <c r="R83" s="204"/>
      <c r="S83" s="204"/>
      <c r="T83" s="207"/>
      <c r="U83" s="96"/>
      <c r="V83" s="91" t="e">
        <f>#N/A</f>
        <v>#N/A</v>
      </c>
      <c r="W83" s="107"/>
      <c r="X83" s="204"/>
      <c r="Y83" s="204"/>
      <c r="Z83" s="204"/>
      <c r="AA83" s="207"/>
      <c r="AC83" s="131">
        <f>'主催者入力欄'!F44</f>
        <v>37</v>
      </c>
      <c r="AD83" s="175">
        <f>'主催者入力欄'!G44</f>
        <v>0</v>
      </c>
      <c r="AE83" s="128">
        <f>COUNTIF($G$47:$G$86,AC83)+COUNTIF(N$47:$N$86,AC83)+COUNTIF(U$47:$U$86,AC83)</f>
        <v>0</v>
      </c>
      <c r="AF83" s="132">
        <f>'主催者入力欄'!H44</f>
        <v>0</v>
      </c>
      <c r="AG83" s="22"/>
      <c r="AH83" s="22"/>
      <c r="AI83" s="20" t="e">
        <f>#N/A</f>
        <v>#N/A</v>
      </c>
      <c r="AJ83" s="15" t="e">
        <f>#N/A</f>
        <v>#N/A</v>
      </c>
      <c r="AK83" s="20" t="e">
        <f>#N/A</f>
        <v>#N/A</v>
      </c>
      <c r="AL83" s="20" t="e">
        <f>#N/A</f>
        <v>#N/A</v>
      </c>
      <c r="AM83" s="20" t="e">
        <f>#N/A</f>
        <v>#N/A</v>
      </c>
      <c r="AN83" s="20" t="e">
        <f>#N/A</f>
        <v>#N/A</v>
      </c>
      <c r="AO83" s="20" t="e">
        <f>#N/A</f>
        <v>#N/A</v>
      </c>
      <c r="AP83" s="20" t="e">
        <f>#N/A</f>
        <v>#N/A</v>
      </c>
      <c r="AQ83" s="22" t="e">
        <f>#N/A</f>
        <v>#N/A</v>
      </c>
      <c r="AR83" s="20" t="e">
        <f>#N/A</f>
        <v>#N/A</v>
      </c>
      <c r="AS83" s="15">
        <f>COUNTIF($AR$5:$AR$122,AR83)-COUNTIF(AR84:$AR$124,AR83)</f>
        <v>76</v>
      </c>
      <c r="AT83" s="20" t="e">
        <f>#N/A</f>
        <v>#N/A</v>
      </c>
      <c r="AU83" s="20" t="e">
        <f>#N/A</f>
        <v>#N/A</v>
      </c>
      <c r="AV83" s="20" t="e">
        <f>#N/A</f>
        <v>#N/A</v>
      </c>
      <c r="AW83" s="20" t="e">
        <f>#N/A</f>
        <v>#N/A</v>
      </c>
      <c r="AX83" s="20" t="e">
        <f>#N/A</f>
        <v>#N/A</v>
      </c>
      <c r="AY83" s="20" t="e">
        <f>#N/A</f>
        <v>#N/A</v>
      </c>
    </row>
    <row r="84" spans="2:51" s="9" customFormat="1" ht="18.75" customHeight="1" hidden="1">
      <c r="B84" s="92">
        <v>38</v>
      </c>
      <c r="C84" s="93"/>
      <c r="D84" s="93"/>
      <c r="E84" s="94"/>
      <c r="F84" s="95"/>
      <c r="G84" s="96"/>
      <c r="H84" s="91" t="e">
        <f>#N/A</f>
        <v>#N/A</v>
      </c>
      <c r="I84" s="107"/>
      <c r="J84" s="204"/>
      <c r="K84" s="204"/>
      <c r="L84" s="204"/>
      <c r="M84" s="207"/>
      <c r="N84" s="153"/>
      <c r="O84" s="91" t="e">
        <f>#N/A</f>
        <v>#N/A</v>
      </c>
      <c r="P84" s="107"/>
      <c r="Q84" s="204"/>
      <c r="R84" s="204"/>
      <c r="S84" s="204"/>
      <c r="T84" s="207"/>
      <c r="U84" s="96"/>
      <c r="V84" s="91" t="e">
        <f>#N/A</f>
        <v>#N/A</v>
      </c>
      <c r="W84" s="107"/>
      <c r="X84" s="204"/>
      <c r="Y84" s="204"/>
      <c r="Z84" s="204"/>
      <c r="AA84" s="207"/>
      <c r="AC84" s="131">
        <f>'主催者入力欄'!F45</f>
        <v>38</v>
      </c>
      <c r="AD84" s="175">
        <f>'主催者入力欄'!G45</f>
        <v>0</v>
      </c>
      <c r="AE84" s="128">
        <f>COUNTIF($G$47:$G$86,AC84)+COUNTIF(N$47:$N$86,AC84)+COUNTIF(U$47:$U$86,AC84)</f>
        <v>0</v>
      </c>
      <c r="AF84" s="132">
        <f>'主催者入力欄'!H45</f>
        <v>0</v>
      </c>
      <c r="AG84" s="22"/>
      <c r="AH84" s="22"/>
      <c r="AI84" s="20" t="e">
        <f>#N/A</f>
        <v>#N/A</v>
      </c>
      <c r="AJ84" s="15" t="e">
        <f>#N/A</f>
        <v>#N/A</v>
      </c>
      <c r="AK84" s="20" t="e">
        <f>#N/A</f>
        <v>#N/A</v>
      </c>
      <c r="AL84" s="20" t="e">
        <f>#N/A</f>
        <v>#N/A</v>
      </c>
      <c r="AM84" s="20" t="e">
        <f>#N/A</f>
        <v>#N/A</v>
      </c>
      <c r="AN84" s="20" t="e">
        <f>#N/A</f>
        <v>#N/A</v>
      </c>
      <c r="AO84" s="20" t="e">
        <f>#N/A</f>
        <v>#N/A</v>
      </c>
      <c r="AP84" s="20" t="e">
        <f>#N/A</f>
        <v>#N/A</v>
      </c>
      <c r="AQ84" s="22" t="e">
        <f>#N/A</f>
        <v>#N/A</v>
      </c>
      <c r="AR84" s="20" t="e">
        <f>#N/A</f>
        <v>#N/A</v>
      </c>
      <c r="AS84" s="15">
        <f>COUNTIF($AR$5:$AR$122,AR84)-COUNTIF(AR85:$AR$124,AR84)</f>
        <v>77</v>
      </c>
      <c r="AT84" s="20" t="e">
        <f>#N/A</f>
        <v>#N/A</v>
      </c>
      <c r="AU84" s="20" t="e">
        <f>#N/A</f>
        <v>#N/A</v>
      </c>
      <c r="AV84" s="20" t="e">
        <f>#N/A</f>
        <v>#N/A</v>
      </c>
      <c r="AW84" s="20" t="e">
        <f>#N/A</f>
        <v>#N/A</v>
      </c>
      <c r="AX84" s="20" t="e">
        <f>#N/A</f>
        <v>#N/A</v>
      </c>
      <c r="AY84" s="20" t="e">
        <f>#N/A</f>
        <v>#N/A</v>
      </c>
    </row>
    <row r="85" spans="2:51" s="9" customFormat="1" ht="18.75" customHeight="1" hidden="1">
      <c r="B85" s="92">
        <v>39</v>
      </c>
      <c r="C85" s="93"/>
      <c r="D85" s="93"/>
      <c r="E85" s="94"/>
      <c r="F85" s="95"/>
      <c r="G85" s="96"/>
      <c r="H85" s="91" t="e">
        <f>#N/A</f>
        <v>#N/A</v>
      </c>
      <c r="I85" s="107"/>
      <c r="J85" s="204"/>
      <c r="K85" s="204"/>
      <c r="L85" s="204"/>
      <c r="M85" s="207"/>
      <c r="N85" s="153"/>
      <c r="O85" s="91" t="e">
        <f>#N/A</f>
        <v>#N/A</v>
      </c>
      <c r="P85" s="107"/>
      <c r="Q85" s="204"/>
      <c r="R85" s="204"/>
      <c r="S85" s="204"/>
      <c r="T85" s="207"/>
      <c r="U85" s="96"/>
      <c r="V85" s="91" t="e">
        <f>#N/A</f>
        <v>#N/A</v>
      </c>
      <c r="W85" s="107"/>
      <c r="X85" s="204"/>
      <c r="Y85" s="204"/>
      <c r="Z85" s="204"/>
      <c r="AA85" s="207"/>
      <c r="AC85" s="131">
        <f>'主催者入力欄'!F46</f>
        <v>39</v>
      </c>
      <c r="AD85" s="175">
        <f>'主催者入力欄'!G46</f>
        <v>0</v>
      </c>
      <c r="AE85" s="128">
        <f>COUNTIF($G$47:$G$86,AC85)+COUNTIF(N$47:$N$86,AC85)+COUNTIF(U$47:$U$86,AC85)</f>
        <v>0</v>
      </c>
      <c r="AF85" s="132">
        <f>'主催者入力欄'!H46</f>
        <v>0</v>
      </c>
      <c r="AG85" s="22"/>
      <c r="AH85" s="22"/>
      <c r="AI85" s="19">
        <f>V5</f>
      </c>
      <c r="AJ85" s="15">
        <f>COUNTIF($AI$5:$AI$122,AI85)-COUNTIF(AI86:AI192,AI85)</f>
        <v>-67</v>
      </c>
      <c r="AK85" s="19" t="str">
        <f>CONCATENATE(AI85,AJ85)</f>
        <v>-67</v>
      </c>
      <c r="AL85" s="19">
        <f>C5</f>
        <v>0</v>
      </c>
      <c r="AM85" s="19" t="e">
        <f>#N/A</f>
        <v>#N/A</v>
      </c>
      <c r="AN85" s="19" t="e">
        <f>#N/A</f>
        <v>#N/A</v>
      </c>
      <c r="AO85" s="19">
        <f>E5</f>
        <v>0</v>
      </c>
      <c r="AP85" s="19">
        <f>W5</f>
        <v>0</v>
      </c>
      <c r="AQ85" s="22" t="e">
        <f>#N/A</f>
        <v>#N/A</v>
      </c>
      <c r="AR85" s="19">
        <f>V47</f>
      </c>
      <c r="AS85" s="15">
        <f>COUNTIF($AR$5:$AR$122,AR85)-COUNTIF(AR86:$AR$124,AR85)</f>
        <v>2</v>
      </c>
      <c r="AT85" s="19" t="str">
        <f>CONCATENATE(AR85,AS85)</f>
        <v>2</v>
      </c>
      <c r="AU85" s="19">
        <f>C47</f>
        <v>0</v>
      </c>
      <c r="AV85" s="19">
        <f>D47</f>
        <v>0</v>
      </c>
      <c r="AW85" s="19" t="e">
        <f>#N/A</f>
        <v>#N/A</v>
      </c>
      <c r="AX85" s="19">
        <f>E47</f>
        <v>0</v>
      </c>
      <c r="AY85" s="19">
        <f>W47</f>
        <v>0</v>
      </c>
    </row>
    <row r="86" spans="2:51" ht="18.75" customHeight="1" hidden="1" thickBot="1">
      <c r="B86" s="97">
        <v>40</v>
      </c>
      <c r="C86" s="98"/>
      <c r="D86" s="98"/>
      <c r="E86" s="99"/>
      <c r="F86" s="100"/>
      <c r="G86" s="101"/>
      <c r="H86" s="102" t="e">
        <f>#N/A</f>
        <v>#N/A</v>
      </c>
      <c r="I86" s="108"/>
      <c r="J86" s="205"/>
      <c r="K86" s="205"/>
      <c r="L86" s="205"/>
      <c r="M86" s="208"/>
      <c r="N86" s="154"/>
      <c r="O86" s="102" t="e">
        <f>#N/A</f>
        <v>#N/A</v>
      </c>
      <c r="P86" s="108"/>
      <c r="Q86" s="205"/>
      <c r="R86" s="205"/>
      <c r="S86" s="205"/>
      <c r="T86" s="208"/>
      <c r="U86" s="101"/>
      <c r="V86" s="102" t="e">
        <f>#N/A</f>
        <v>#N/A</v>
      </c>
      <c r="W86" s="108"/>
      <c r="X86" s="205"/>
      <c r="Y86" s="205"/>
      <c r="Z86" s="205"/>
      <c r="AA86" s="208"/>
      <c r="AB86" s="9"/>
      <c r="AC86" s="131">
        <f>'主催者入力欄'!F47</f>
        <v>40</v>
      </c>
      <c r="AD86" s="175">
        <f>'主催者入力欄'!G47</f>
        <v>0</v>
      </c>
      <c r="AE86" s="128">
        <f>COUNTIF($G$47:$G$86,AC86)+COUNTIF(N$47:$N$86,AC86)+COUNTIF(U$47:$U$86,AC86)</f>
        <v>0</v>
      </c>
      <c r="AF86" s="132">
        <f>'主催者入力欄'!H47</f>
        <v>0</v>
      </c>
      <c r="AG86" s="22"/>
      <c r="AH86" s="22"/>
      <c r="AI86" s="19" t="e">
        <f>#N/A</f>
        <v>#N/A</v>
      </c>
      <c r="AJ86" s="15" t="e">
        <f>#N/A</f>
        <v>#N/A</v>
      </c>
      <c r="AK86" s="19" t="e">
        <f>#N/A</f>
        <v>#N/A</v>
      </c>
      <c r="AL86" s="19" t="e">
        <f>#N/A</f>
        <v>#N/A</v>
      </c>
      <c r="AM86" s="19" t="e">
        <f>#N/A</f>
        <v>#N/A</v>
      </c>
      <c r="AN86" s="19" t="e">
        <f>#N/A</f>
        <v>#N/A</v>
      </c>
      <c r="AO86" s="19" t="e">
        <f>#N/A</f>
        <v>#N/A</v>
      </c>
      <c r="AP86" s="19" t="e">
        <f>#N/A</f>
        <v>#N/A</v>
      </c>
      <c r="AQ86" s="22" t="e">
        <f>#N/A</f>
        <v>#N/A</v>
      </c>
      <c r="AR86" s="19" t="e">
        <f>#N/A</f>
        <v>#N/A</v>
      </c>
      <c r="AS86" s="15">
        <f>COUNTIF($AR$5:$AR$122,AR86)-COUNTIF(AR87:$AR$124,AR86)</f>
        <v>78</v>
      </c>
      <c r="AT86" s="19" t="e">
        <f>#N/A</f>
        <v>#N/A</v>
      </c>
      <c r="AU86" s="19" t="e">
        <f>#N/A</f>
        <v>#N/A</v>
      </c>
      <c r="AV86" s="19" t="e">
        <f>#N/A</f>
        <v>#N/A</v>
      </c>
      <c r="AW86" s="19" t="e">
        <f>#N/A</f>
        <v>#N/A</v>
      </c>
      <c r="AX86" s="19" t="e">
        <f>#N/A</f>
        <v>#N/A</v>
      </c>
      <c r="AY86" s="19" t="e">
        <f>#N/A</f>
        <v>#N/A</v>
      </c>
    </row>
    <row r="87" spans="2:51" ht="22.5" customHeight="1">
      <c r="B87" s="11" t="s">
        <v>146</v>
      </c>
      <c r="C87" s="11" t="s">
        <v>146</v>
      </c>
      <c r="D87" s="11" t="s">
        <v>146</v>
      </c>
      <c r="E87" s="11" t="s">
        <v>146</v>
      </c>
      <c r="F87" s="11" t="s">
        <v>146</v>
      </c>
      <c r="G87" s="11" t="s">
        <v>146</v>
      </c>
      <c r="H87" s="11" t="s">
        <v>146</v>
      </c>
      <c r="I87" s="11" t="s">
        <v>146</v>
      </c>
      <c r="J87" s="11" t="s">
        <v>146</v>
      </c>
      <c r="K87" s="11" t="s">
        <v>146</v>
      </c>
      <c r="L87" s="11" t="s">
        <v>146</v>
      </c>
      <c r="M87" s="11" t="s">
        <v>146</v>
      </c>
      <c r="N87" s="11" t="s">
        <v>146</v>
      </c>
      <c r="O87" s="11" t="s">
        <v>146</v>
      </c>
      <c r="P87" s="11" t="s">
        <v>146</v>
      </c>
      <c r="Q87" s="11" t="s">
        <v>146</v>
      </c>
      <c r="R87" s="11" t="s">
        <v>146</v>
      </c>
      <c r="S87" s="11" t="s">
        <v>146</v>
      </c>
      <c r="T87" s="11" t="s">
        <v>146</v>
      </c>
      <c r="U87" s="11" t="s">
        <v>146</v>
      </c>
      <c r="V87" s="11" t="s">
        <v>146</v>
      </c>
      <c r="W87" s="11" t="s">
        <v>146</v>
      </c>
      <c r="X87" s="11" t="s">
        <v>146</v>
      </c>
      <c r="Y87" s="11" t="s">
        <v>146</v>
      </c>
      <c r="Z87" s="11" t="s">
        <v>146</v>
      </c>
      <c r="AA87" s="11" t="s">
        <v>146</v>
      </c>
      <c r="AG87" s="22"/>
      <c r="AH87" s="22"/>
      <c r="AI87" s="19" t="e">
        <f>#N/A</f>
        <v>#N/A</v>
      </c>
      <c r="AJ87" s="15" t="e">
        <f>#N/A</f>
        <v>#N/A</v>
      </c>
      <c r="AK87" s="19" t="e">
        <f>#N/A</f>
        <v>#N/A</v>
      </c>
      <c r="AL87" s="19" t="e">
        <f>#N/A</f>
        <v>#N/A</v>
      </c>
      <c r="AM87" s="19" t="e">
        <f>#N/A</f>
        <v>#N/A</v>
      </c>
      <c r="AN87" s="19" t="e">
        <f>#N/A</f>
        <v>#N/A</v>
      </c>
      <c r="AO87" s="19" t="e">
        <f>#N/A</f>
        <v>#N/A</v>
      </c>
      <c r="AP87" s="19" t="e">
        <f>#N/A</f>
        <v>#N/A</v>
      </c>
      <c r="AQ87" s="22" t="e">
        <f>#N/A</f>
        <v>#N/A</v>
      </c>
      <c r="AR87" s="19" t="e">
        <f>#N/A</f>
        <v>#N/A</v>
      </c>
      <c r="AS87" s="15">
        <f>COUNTIF($AR$5:$AR$122,AR87)-COUNTIF(AR88:$AR$124,AR87)</f>
        <v>79</v>
      </c>
      <c r="AT87" s="19" t="e">
        <f>#N/A</f>
        <v>#N/A</v>
      </c>
      <c r="AU87" s="19" t="e">
        <f>#N/A</f>
        <v>#N/A</v>
      </c>
      <c r="AV87" s="19" t="e">
        <f>#N/A</f>
        <v>#N/A</v>
      </c>
      <c r="AW87" s="19" t="e">
        <f>#N/A</f>
        <v>#N/A</v>
      </c>
      <c r="AX87" s="19" t="e">
        <f>#N/A</f>
        <v>#N/A</v>
      </c>
      <c r="AY87" s="19" t="e">
        <f>#N/A</f>
        <v>#N/A</v>
      </c>
    </row>
    <row r="88" spans="33:51" ht="22.5" customHeight="1">
      <c r="AG88" s="22"/>
      <c r="AH88" s="22"/>
      <c r="AI88" s="19" t="e">
        <f>#N/A</f>
        <v>#N/A</v>
      </c>
      <c r="AJ88" s="15" t="e">
        <f>#N/A</f>
        <v>#N/A</v>
      </c>
      <c r="AK88" s="19" t="e">
        <f>#N/A</f>
        <v>#N/A</v>
      </c>
      <c r="AL88" s="19" t="e">
        <f>#N/A</f>
        <v>#N/A</v>
      </c>
      <c r="AM88" s="19" t="e">
        <f>#N/A</f>
        <v>#N/A</v>
      </c>
      <c r="AN88" s="19" t="e">
        <f>#N/A</f>
        <v>#N/A</v>
      </c>
      <c r="AO88" s="19" t="e">
        <f>#N/A</f>
        <v>#N/A</v>
      </c>
      <c r="AP88" s="19" t="e">
        <f>#N/A</f>
        <v>#N/A</v>
      </c>
      <c r="AQ88" s="22" t="e">
        <f>#N/A</f>
        <v>#N/A</v>
      </c>
      <c r="AR88" s="19" t="e">
        <f>#N/A</f>
        <v>#N/A</v>
      </c>
      <c r="AS88" s="15">
        <f>COUNTIF($AR$5:$AR$122,AR88)-COUNTIF(AR89:$AR$124,AR88)</f>
        <v>80</v>
      </c>
      <c r="AT88" s="19" t="e">
        <f>#N/A</f>
        <v>#N/A</v>
      </c>
      <c r="AU88" s="19" t="e">
        <f>#N/A</f>
        <v>#N/A</v>
      </c>
      <c r="AV88" s="19" t="e">
        <f>#N/A</f>
        <v>#N/A</v>
      </c>
      <c r="AW88" s="19" t="e">
        <f>#N/A</f>
        <v>#N/A</v>
      </c>
      <c r="AX88" s="19" t="e">
        <f>#N/A</f>
        <v>#N/A</v>
      </c>
      <c r="AY88" s="19" t="e">
        <f>#N/A</f>
        <v>#N/A</v>
      </c>
    </row>
    <row r="89" spans="33:51" ht="22.5" customHeight="1">
      <c r="AG89" s="22"/>
      <c r="AH89" s="22"/>
      <c r="AI89" s="19" t="e">
        <f>#N/A</f>
        <v>#N/A</v>
      </c>
      <c r="AJ89" s="15" t="e">
        <f>#N/A</f>
        <v>#N/A</v>
      </c>
      <c r="AK89" s="19" t="e">
        <f>#N/A</f>
        <v>#N/A</v>
      </c>
      <c r="AL89" s="19" t="e">
        <f>#N/A</f>
        <v>#N/A</v>
      </c>
      <c r="AM89" s="19" t="e">
        <f>#N/A</f>
        <v>#N/A</v>
      </c>
      <c r="AN89" s="19" t="e">
        <f>#N/A</f>
        <v>#N/A</v>
      </c>
      <c r="AO89" s="19" t="e">
        <f>#N/A</f>
        <v>#N/A</v>
      </c>
      <c r="AP89" s="19" t="e">
        <f>#N/A</f>
        <v>#N/A</v>
      </c>
      <c r="AQ89" s="22" t="e">
        <f>#N/A</f>
        <v>#N/A</v>
      </c>
      <c r="AR89" s="19" t="e">
        <f>#N/A</f>
        <v>#N/A</v>
      </c>
      <c r="AS89" s="15">
        <f>COUNTIF($AR$5:$AR$122,AR89)-COUNTIF(AR90:$AR$124,AR89)</f>
        <v>81</v>
      </c>
      <c r="AT89" s="19" t="e">
        <f>#N/A</f>
        <v>#N/A</v>
      </c>
      <c r="AU89" s="19" t="e">
        <f>#N/A</f>
        <v>#N/A</v>
      </c>
      <c r="AV89" s="19" t="e">
        <f>#N/A</f>
        <v>#N/A</v>
      </c>
      <c r="AW89" s="19" t="e">
        <f>#N/A</f>
        <v>#N/A</v>
      </c>
      <c r="AX89" s="19" t="e">
        <f>#N/A</f>
        <v>#N/A</v>
      </c>
      <c r="AY89" s="19" t="e">
        <f>#N/A</f>
        <v>#N/A</v>
      </c>
    </row>
    <row r="90" spans="33:51" ht="22.5" customHeight="1">
      <c r="AG90" s="22"/>
      <c r="AH90" s="22"/>
      <c r="AI90" s="19" t="e">
        <f>#N/A</f>
        <v>#N/A</v>
      </c>
      <c r="AJ90" s="15" t="e">
        <f>#N/A</f>
        <v>#N/A</v>
      </c>
      <c r="AK90" s="19" t="e">
        <f>#N/A</f>
        <v>#N/A</v>
      </c>
      <c r="AL90" s="19" t="e">
        <f>#N/A</f>
        <v>#N/A</v>
      </c>
      <c r="AM90" s="19" t="e">
        <f>#N/A</f>
        <v>#N/A</v>
      </c>
      <c r="AN90" s="19" t="e">
        <f>#N/A</f>
        <v>#N/A</v>
      </c>
      <c r="AO90" s="19" t="e">
        <f>#N/A</f>
        <v>#N/A</v>
      </c>
      <c r="AP90" s="19" t="e">
        <f>#N/A</f>
        <v>#N/A</v>
      </c>
      <c r="AQ90" s="22" t="e">
        <f>#N/A</f>
        <v>#N/A</v>
      </c>
      <c r="AR90" s="19" t="e">
        <f>#N/A</f>
        <v>#N/A</v>
      </c>
      <c r="AS90" s="15">
        <f>COUNTIF($AR$5:$AR$122,AR90)-COUNTIF(AR91:$AR$124,AR90)</f>
        <v>82</v>
      </c>
      <c r="AT90" s="19" t="e">
        <f>#N/A</f>
        <v>#N/A</v>
      </c>
      <c r="AU90" s="19" t="e">
        <f>#N/A</f>
        <v>#N/A</v>
      </c>
      <c r="AV90" s="19" t="e">
        <f>#N/A</f>
        <v>#N/A</v>
      </c>
      <c r="AW90" s="19" t="e">
        <f>#N/A</f>
        <v>#N/A</v>
      </c>
      <c r="AX90" s="19" t="e">
        <f>#N/A</f>
        <v>#N/A</v>
      </c>
      <c r="AY90" s="19" t="e">
        <f>#N/A</f>
        <v>#N/A</v>
      </c>
    </row>
    <row r="91" spans="33:51" ht="22.5" customHeight="1">
      <c r="AG91" s="22"/>
      <c r="AH91" s="22"/>
      <c r="AI91" s="19" t="e">
        <f>#N/A</f>
        <v>#N/A</v>
      </c>
      <c r="AJ91" s="15" t="e">
        <f>#N/A</f>
        <v>#N/A</v>
      </c>
      <c r="AK91" s="19" t="e">
        <f>#N/A</f>
        <v>#N/A</v>
      </c>
      <c r="AL91" s="19" t="e">
        <f>#N/A</f>
        <v>#N/A</v>
      </c>
      <c r="AM91" s="19" t="e">
        <f>#N/A</f>
        <v>#N/A</v>
      </c>
      <c r="AN91" s="19" t="e">
        <f>#N/A</f>
        <v>#N/A</v>
      </c>
      <c r="AO91" s="19" t="e">
        <f>#N/A</f>
        <v>#N/A</v>
      </c>
      <c r="AP91" s="19" t="e">
        <f>#N/A</f>
        <v>#N/A</v>
      </c>
      <c r="AQ91" s="22" t="e">
        <f>#N/A</f>
        <v>#N/A</v>
      </c>
      <c r="AR91" s="19" t="e">
        <f>#N/A</f>
        <v>#N/A</v>
      </c>
      <c r="AS91" s="15">
        <f>COUNTIF($AR$5:$AR$122,AR91)-COUNTIF(AR92:$AR$124,AR91)</f>
        <v>83</v>
      </c>
      <c r="AT91" s="19" t="e">
        <f>#N/A</f>
        <v>#N/A</v>
      </c>
      <c r="AU91" s="19" t="e">
        <f>#N/A</f>
        <v>#N/A</v>
      </c>
      <c r="AV91" s="19" t="e">
        <f>#N/A</f>
        <v>#N/A</v>
      </c>
      <c r="AW91" s="19" t="e">
        <f>#N/A</f>
        <v>#N/A</v>
      </c>
      <c r="AX91" s="19" t="e">
        <f>#N/A</f>
        <v>#N/A</v>
      </c>
      <c r="AY91" s="19" t="e">
        <f>#N/A</f>
        <v>#N/A</v>
      </c>
    </row>
    <row r="92" spans="33:51" ht="22.5" customHeight="1">
      <c r="AG92" s="22"/>
      <c r="AH92" s="22"/>
      <c r="AI92" s="19" t="e">
        <f>#N/A</f>
        <v>#N/A</v>
      </c>
      <c r="AJ92" s="15" t="e">
        <f>#N/A</f>
        <v>#N/A</v>
      </c>
      <c r="AK92" s="19" t="e">
        <f>#N/A</f>
        <v>#N/A</v>
      </c>
      <c r="AL92" s="19" t="e">
        <f>#N/A</f>
        <v>#N/A</v>
      </c>
      <c r="AM92" s="19" t="e">
        <f>#N/A</f>
        <v>#N/A</v>
      </c>
      <c r="AN92" s="19" t="e">
        <f>#N/A</f>
        <v>#N/A</v>
      </c>
      <c r="AO92" s="19" t="e">
        <f>#N/A</f>
        <v>#N/A</v>
      </c>
      <c r="AP92" s="19" t="e">
        <f>#N/A</f>
        <v>#N/A</v>
      </c>
      <c r="AQ92" s="22" t="e">
        <f>#N/A</f>
        <v>#N/A</v>
      </c>
      <c r="AR92" s="19" t="e">
        <f>#N/A</f>
        <v>#N/A</v>
      </c>
      <c r="AS92" s="15">
        <f>COUNTIF($AR$5:$AR$122,AR92)-COUNTIF(AR93:$AR$124,AR92)</f>
        <v>84</v>
      </c>
      <c r="AT92" s="19" t="e">
        <f>#N/A</f>
        <v>#N/A</v>
      </c>
      <c r="AU92" s="19" t="e">
        <f>#N/A</f>
        <v>#N/A</v>
      </c>
      <c r="AV92" s="19" t="e">
        <f>#N/A</f>
        <v>#N/A</v>
      </c>
      <c r="AW92" s="19" t="e">
        <f>#N/A</f>
        <v>#N/A</v>
      </c>
      <c r="AX92" s="19" t="e">
        <f>#N/A</f>
        <v>#N/A</v>
      </c>
      <c r="AY92" s="19" t="e">
        <f>#N/A</f>
        <v>#N/A</v>
      </c>
    </row>
    <row r="93" spans="33:51" ht="22.5" customHeight="1">
      <c r="AG93" s="22"/>
      <c r="AH93" s="22"/>
      <c r="AI93" s="19" t="e">
        <f>#N/A</f>
        <v>#N/A</v>
      </c>
      <c r="AJ93" s="15" t="e">
        <f>#N/A</f>
        <v>#N/A</v>
      </c>
      <c r="AK93" s="19" t="e">
        <f>#N/A</f>
        <v>#N/A</v>
      </c>
      <c r="AL93" s="19" t="e">
        <f>#N/A</f>
        <v>#N/A</v>
      </c>
      <c r="AM93" s="19" t="e">
        <f>#N/A</f>
        <v>#N/A</v>
      </c>
      <c r="AN93" s="19" t="e">
        <f>#N/A</f>
        <v>#N/A</v>
      </c>
      <c r="AO93" s="19" t="e">
        <f>#N/A</f>
        <v>#N/A</v>
      </c>
      <c r="AP93" s="19" t="e">
        <f>#N/A</f>
        <v>#N/A</v>
      </c>
      <c r="AQ93" s="22" t="e">
        <f>#N/A</f>
        <v>#N/A</v>
      </c>
      <c r="AR93" s="19" t="e">
        <f>#N/A</f>
        <v>#N/A</v>
      </c>
      <c r="AS93" s="15">
        <f>COUNTIF($AR$5:$AR$122,AR93)-COUNTIF(AR94:$AR$124,AR93)</f>
        <v>85</v>
      </c>
      <c r="AT93" s="19" t="e">
        <f>#N/A</f>
        <v>#N/A</v>
      </c>
      <c r="AU93" s="19" t="e">
        <f>#N/A</f>
        <v>#N/A</v>
      </c>
      <c r="AV93" s="19" t="e">
        <f>#N/A</f>
        <v>#N/A</v>
      </c>
      <c r="AW93" s="19" t="e">
        <f>#N/A</f>
        <v>#N/A</v>
      </c>
      <c r="AX93" s="19" t="e">
        <f>#N/A</f>
        <v>#N/A</v>
      </c>
      <c r="AY93" s="19" t="e">
        <f>#N/A</f>
        <v>#N/A</v>
      </c>
    </row>
    <row r="94" spans="33:51" ht="22.5" customHeight="1">
      <c r="AG94" s="22"/>
      <c r="AH94" s="22"/>
      <c r="AI94" s="19" t="e">
        <f>#N/A</f>
        <v>#N/A</v>
      </c>
      <c r="AJ94" s="15" t="e">
        <f>#N/A</f>
        <v>#N/A</v>
      </c>
      <c r="AK94" s="19" t="e">
        <f>#N/A</f>
        <v>#N/A</v>
      </c>
      <c r="AL94" s="19" t="e">
        <f>#N/A</f>
        <v>#N/A</v>
      </c>
      <c r="AM94" s="19" t="e">
        <f>#N/A</f>
        <v>#N/A</v>
      </c>
      <c r="AN94" s="19" t="e">
        <f>#N/A</f>
        <v>#N/A</v>
      </c>
      <c r="AO94" s="19" t="e">
        <f>#N/A</f>
        <v>#N/A</v>
      </c>
      <c r="AP94" s="19" t="e">
        <f>#N/A</f>
        <v>#N/A</v>
      </c>
      <c r="AQ94" s="22" t="e">
        <f>#N/A</f>
        <v>#N/A</v>
      </c>
      <c r="AR94" s="19" t="e">
        <f>#N/A</f>
        <v>#N/A</v>
      </c>
      <c r="AS94" s="15">
        <f>COUNTIF($AR$5:$AR$122,AR94)-COUNTIF(AR95:$AR$124,AR94)</f>
        <v>86</v>
      </c>
      <c r="AT94" s="19" t="e">
        <f>#N/A</f>
        <v>#N/A</v>
      </c>
      <c r="AU94" s="19" t="e">
        <f>#N/A</f>
        <v>#N/A</v>
      </c>
      <c r="AV94" s="19" t="e">
        <f>#N/A</f>
        <v>#N/A</v>
      </c>
      <c r="AW94" s="19" t="e">
        <f>#N/A</f>
        <v>#N/A</v>
      </c>
      <c r="AX94" s="19" t="e">
        <f>#N/A</f>
        <v>#N/A</v>
      </c>
      <c r="AY94" s="19" t="e">
        <f>#N/A</f>
        <v>#N/A</v>
      </c>
    </row>
    <row r="95" spans="33:51" ht="22.5" customHeight="1">
      <c r="AG95" s="22"/>
      <c r="AH95" s="22"/>
      <c r="AI95" s="19" t="e">
        <f>#N/A</f>
        <v>#N/A</v>
      </c>
      <c r="AJ95" s="15" t="e">
        <f>#N/A</f>
        <v>#N/A</v>
      </c>
      <c r="AK95" s="19" t="e">
        <f>#N/A</f>
        <v>#N/A</v>
      </c>
      <c r="AL95" s="19" t="e">
        <f>#N/A</f>
        <v>#N/A</v>
      </c>
      <c r="AM95" s="19" t="e">
        <f>#N/A</f>
        <v>#N/A</v>
      </c>
      <c r="AN95" s="19" t="e">
        <f>#N/A</f>
        <v>#N/A</v>
      </c>
      <c r="AO95" s="19" t="e">
        <f>#N/A</f>
        <v>#N/A</v>
      </c>
      <c r="AP95" s="19" t="e">
        <f>#N/A</f>
        <v>#N/A</v>
      </c>
      <c r="AQ95" s="22" t="e">
        <f>#N/A</f>
        <v>#N/A</v>
      </c>
      <c r="AR95" s="19" t="e">
        <f>#N/A</f>
        <v>#N/A</v>
      </c>
      <c r="AS95" s="15">
        <f>COUNTIF($AR$5:$AR$122,AR95)-COUNTIF(AR96:$AR$124,AR95)</f>
        <v>87</v>
      </c>
      <c r="AT95" s="19" t="e">
        <f>#N/A</f>
        <v>#N/A</v>
      </c>
      <c r="AU95" s="19" t="e">
        <f>#N/A</f>
        <v>#N/A</v>
      </c>
      <c r="AV95" s="19" t="e">
        <f>#N/A</f>
        <v>#N/A</v>
      </c>
      <c r="AW95" s="19" t="e">
        <f>#N/A</f>
        <v>#N/A</v>
      </c>
      <c r="AX95" s="19" t="e">
        <f>#N/A</f>
        <v>#N/A</v>
      </c>
      <c r="AY95" s="19" t="e">
        <f>#N/A</f>
        <v>#N/A</v>
      </c>
    </row>
    <row r="96" spans="33:51" ht="22.5" customHeight="1">
      <c r="AG96" s="22"/>
      <c r="AH96" s="22"/>
      <c r="AI96" s="19" t="e">
        <f>#N/A</f>
        <v>#N/A</v>
      </c>
      <c r="AJ96" s="15" t="e">
        <f>#N/A</f>
        <v>#N/A</v>
      </c>
      <c r="AK96" s="19" t="e">
        <f>#N/A</f>
        <v>#N/A</v>
      </c>
      <c r="AL96" s="19" t="e">
        <f>#N/A</f>
        <v>#N/A</v>
      </c>
      <c r="AM96" s="19" t="e">
        <f>#N/A</f>
        <v>#N/A</v>
      </c>
      <c r="AN96" s="19" t="e">
        <f>#N/A</f>
        <v>#N/A</v>
      </c>
      <c r="AO96" s="19" t="e">
        <f>#N/A</f>
        <v>#N/A</v>
      </c>
      <c r="AP96" s="19" t="e">
        <f>#N/A</f>
        <v>#N/A</v>
      </c>
      <c r="AQ96" s="22" t="e">
        <f>#N/A</f>
        <v>#N/A</v>
      </c>
      <c r="AR96" s="19" t="e">
        <f>#N/A</f>
        <v>#N/A</v>
      </c>
      <c r="AS96" s="15">
        <f>COUNTIF($AR$5:$AR$122,AR96)-COUNTIF(AR97:$AR$124,AR96)</f>
        <v>88</v>
      </c>
      <c r="AT96" s="19" t="e">
        <f>#N/A</f>
        <v>#N/A</v>
      </c>
      <c r="AU96" s="19" t="e">
        <f>#N/A</f>
        <v>#N/A</v>
      </c>
      <c r="AV96" s="19" t="e">
        <f>#N/A</f>
        <v>#N/A</v>
      </c>
      <c r="AW96" s="19" t="e">
        <f>#N/A</f>
        <v>#N/A</v>
      </c>
      <c r="AX96" s="19" t="e">
        <f>#N/A</f>
        <v>#N/A</v>
      </c>
      <c r="AY96" s="19" t="e">
        <f>#N/A</f>
        <v>#N/A</v>
      </c>
    </row>
    <row r="97" spans="33:51" ht="22.5" customHeight="1">
      <c r="AG97" s="22"/>
      <c r="AH97" s="22"/>
      <c r="AI97" s="19" t="e">
        <f>#N/A</f>
        <v>#N/A</v>
      </c>
      <c r="AJ97" s="15" t="e">
        <f>#N/A</f>
        <v>#N/A</v>
      </c>
      <c r="AK97" s="19" t="e">
        <f>#N/A</f>
        <v>#N/A</v>
      </c>
      <c r="AL97" s="19" t="e">
        <f>#N/A</f>
        <v>#N/A</v>
      </c>
      <c r="AM97" s="19" t="e">
        <f>#N/A</f>
        <v>#N/A</v>
      </c>
      <c r="AN97" s="19" t="e">
        <f>#N/A</f>
        <v>#N/A</v>
      </c>
      <c r="AO97" s="19" t="e">
        <f>#N/A</f>
        <v>#N/A</v>
      </c>
      <c r="AP97" s="19" t="e">
        <f>#N/A</f>
        <v>#N/A</v>
      </c>
      <c r="AQ97" s="22" t="e">
        <f>#N/A</f>
        <v>#N/A</v>
      </c>
      <c r="AR97" s="19" t="e">
        <f>#N/A</f>
        <v>#N/A</v>
      </c>
      <c r="AS97" s="15">
        <f>COUNTIF($AR$5:$AR$122,AR97)-COUNTIF(AR98:$AR$124,AR97)</f>
        <v>89</v>
      </c>
      <c r="AT97" s="19" t="e">
        <f>#N/A</f>
        <v>#N/A</v>
      </c>
      <c r="AU97" s="19" t="e">
        <f>#N/A</f>
        <v>#N/A</v>
      </c>
      <c r="AV97" s="19" t="e">
        <f>#N/A</f>
        <v>#N/A</v>
      </c>
      <c r="AW97" s="19" t="e">
        <f>#N/A</f>
        <v>#N/A</v>
      </c>
      <c r="AX97" s="19" t="e">
        <f>#N/A</f>
        <v>#N/A</v>
      </c>
      <c r="AY97" s="19" t="e">
        <f>#N/A</f>
        <v>#N/A</v>
      </c>
    </row>
    <row r="98" spans="33:51" ht="22.5" customHeight="1">
      <c r="AG98" s="22"/>
      <c r="AH98" s="22"/>
      <c r="AI98" s="19" t="e">
        <f>#N/A</f>
        <v>#N/A</v>
      </c>
      <c r="AJ98" s="15" t="e">
        <f>#N/A</f>
        <v>#N/A</v>
      </c>
      <c r="AK98" s="19" t="e">
        <f>#N/A</f>
        <v>#N/A</v>
      </c>
      <c r="AL98" s="19" t="e">
        <f>#N/A</f>
        <v>#N/A</v>
      </c>
      <c r="AM98" s="19" t="e">
        <f>#N/A</f>
        <v>#N/A</v>
      </c>
      <c r="AN98" s="19" t="e">
        <f>#N/A</f>
        <v>#N/A</v>
      </c>
      <c r="AO98" s="19" t="e">
        <f>#N/A</f>
        <v>#N/A</v>
      </c>
      <c r="AP98" s="19" t="e">
        <f>#N/A</f>
        <v>#N/A</v>
      </c>
      <c r="AQ98" s="22" t="e">
        <f>#N/A</f>
        <v>#N/A</v>
      </c>
      <c r="AR98" s="19" t="e">
        <f>#N/A</f>
        <v>#N/A</v>
      </c>
      <c r="AS98" s="15">
        <f>COUNTIF($AR$5:$AR$122,AR98)-COUNTIF(AR99:$AR$124,AR98)</f>
        <v>90</v>
      </c>
      <c r="AT98" s="19" t="e">
        <f>#N/A</f>
        <v>#N/A</v>
      </c>
      <c r="AU98" s="19" t="e">
        <f>#N/A</f>
        <v>#N/A</v>
      </c>
      <c r="AV98" s="19" t="e">
        <f>#N/A</f>
        <v>#N/A</v>
      </c>
      <c r="AW98" s="19" t="e">
        <f>#N/A</f>
        <v>#N/A</v>
      </c>
      <c r="AX98" s="19" t="e">
        <f>#N/A</f>
        <v>#N/A</v>
      </c>
      <c r="AY98" s="19" t="e">
        <f>#N/A</f>
        <v>#N/A</v>
      </c>
    </row>
    <row r="99" spans="33:51" ht="22.5" customHeight="1">
      <c r="AG99" s="22"/>
      <c r="AH99" s="22"/>
      <c r="AI99" s="19" t="e">
        <f>#N/A</f>
        <v>#N/A</v>
      </c>
      <c r="AJ99" s="15" t="e">
        <f>#N/A</f>
        <v>#N/A</v>
      </c>
      <c r="AK99" s="19" t="e">
        <f>#N/A</f>
        <v>#N/A</v>
      </c>
      <c r="AL99" s="19" t="e">
        <f>#N/A</f>
        <v>#N/A</v>
      </c>
      <c r="AM99" s="19" t="e">
        <f>#N/A</f>
        <v>#N/A</v>
      </c>
      <c r="AN99" s="19" t="e">
        <f>#N/A</f>
        <v>#N/A</v>
      </c>
      <c r="AO99" s="19" t="e">
        <f>#N/A</f>
        <v>#N/A</v>
      </c>
      <c r="AP99" s="19" t="e">
        <f>#N/A</f>
        <v>#N/A</v>
      </c>
      <c r="AQ99" s="22" t="e">
        <f>#N/A</f>
        <v>#N/A</v>
      </c>
      <c r="AR99" s="19" t="e">
        <f>#N/A</f>
        <v>#N/A</v>
      </c>
      <c r="AS99" s="15">
        <f>COUNTIF($AR$5:$AR$122,AR99)-COUNTIF(AR100:$AR$124,AR99)</f>
        <v>91</v>
      </c>
      <c r="AT99" s="19" t="e">
        <f>#N/A</f>
        <v>#N/A</v>
      </c>
      <c r="AU99" s="19" t="e">
        <f>#N/A</f>
        <v>#N/A</v>
      </c>
      <c r="AV99" s="19" t="e">
        <f>#N/A</f>
        <v>#N/A</v>
      </c>
      <c r="AW99" s="19" t="e">
        <f>#N/A</f>
        <v>#N/A</v>
      </c>
      <c r="AX99" s="19" t="e">
        <f>#N/A</f>
        <v>#N/A</v>
      </c>
      <c r="AY99" s="19" t="e">
        <f>#N/A</f>
        <v>#N/A</v>
      </c>
    </row>
    <row r="100" spans="33:51" ht="22.5" customHeight="1">
      <c r="AG100" s="22"/>
      <c r="AH100" s="22"/>
      <c r="AI100" s="19" t="e">
        <f>#N/A</f>
        <v>#N/A</v>
      </c>
      <c r="AJ100" s="15" t="e">
        <f>#N/A</f>
        <v>#N/A</v>
      </c>
      <c r="AK100" s="19" t="e">
        <f>#N/A</f>
        <v>#N/A</v>
      </c>
      <c r="AL100" s="19" t="e">
        <f>#N/A</f>
        <v>#N/A</v>
      </c>
      <c r="AM100" s="19" t="e">
        <f>#N/A</f>
        <v>#N/A</v>
      </c>
      <c r="AN100" s="19" t="e">
        <f>#N/A</f>
        <v>#N/A</v>
      </c>
      <c r="AO100" s="19" t="e">
        <f>#N/A</f>
        <v>#N/A</v>
      </c>
      <c r="AP100" s="19" t="e">
        <f>#N/A</f>
        <v>#N/A</v>
      </c>
      <c r="AQ100" s="22" t="e">
        <f>#N/A</f>
        <v>#N/A</v>
      </c>
      <c r="AR100" s="19" t="e">
        <f>#N/A</f>
        <v>#N/A</v>
      </c>
      <c r="AS100" s="15">
        <f>COUNTIF($AR$5:$AR$122,AR100)-COUNTIF(AR101:$AR$124,AR100)</f>
        <v>92</v>
      </c>
      <c r="AT100" s="19" t="e">
        <f>#N/A</f>
        <v>#N/A</v>
      </c>
      <c r="AU100" s="19" t="e">
        <f>#N/A</f>
        <v>#N/A</v>
      </c>
      <c r="AV100" s="19" t="e">
        <f>#N/A</f>
        <v>#N/A</v>
      </c>
      <c r="AW100" s="19" t="e">
        <f>#N/A</f>
        <v>#N/A</v>
      </c>
      <c r="AX100" s="19" t="e">
        <f>#N/A</f>
        <v>#N/A</v>
      </c>
      <c r="AY100" s="19" t="e">
        <f>#N/A</f>
        <v>#N/A</v>
      </c>
    </row>
    <row r="101" spans="33:51" ht="22.5" customHeight="1">
      <c r="AG101" s="22"/>
      <c r="AH101" s="22"/>
      <c r="AI101" s="19" t="e">
        <f>#N/A</f>
        <v>#N/A</v>
      </c>
      <c r="AJ101" s="15" t="e">
        <f>#N/A</f>
        <v>#N/A</v>
      </c>
      <c r="AK101" s="19" t="e">
        <f>#N/A</f>
        <v>#N/A</v>
      </c>
      <c r="AL101" s="19" t="e">
        <f>#N/A</f>
        <v>#N/A</v>
      </c>
      <c r="AM101" s="19" t="e">
        <f>#N/A</f>
        <v>#N/A</v>
      </c>
      <c r="AN101" s="19" t="e">
        <f>#N/A</f>
        <v>#N/A</v>
      </c>
      <c r="AO101" s="19" t="e">
        <f>#N/A</f>
        <v>#N/A</v>
      </c>
      <c r="AP101" s="19" t="e">
        <f>#N/A</f>
        <v>#N/A</v>
      </c>
      <c r="AQ101" s="22" t="e">
        <f>#N/A</f>
        <v>#N/A</v>
      </c>
      <c r="AR101" s="19" t="e">
        <f>#N/A</f>
        <v>#N/A</v>
      </c>
      <c r="AS101" s="15">
        <f>COUNTIF($AR$5:$AR$122,AR101)-COUNTIF(AR102:$AR$124,AR101)</f>
        <v>93</v>
      </c>
      <c r="AT101" s="19" t="e">
        <f>#N/A</f>
        <v>#N/A</v>
      </c>
      <c r="AU101" s="19" t="e">
        <f>#N/A</f>
        <v>#N/A</v>
      </c>
      <c r="AV101" s="19" t="e">
        <f>#N/A</f>
        <v>#N/A</v>
      </c>
      <c r="AW101" s="19" t="e">
        <f>#N/A</f>
        <v>#N/A</v>
      </c>
      <c r="AX101" s="19" t="e">
        <f>#N/A</f>
        <v>#N/A</v>
      </c>
      <c r="AY101" s="19" t="e">
        <f>#N/A</f>
        <v>#N/A</v>
      </c>
    </row>
    <row r="102" spans="33:51" ht="22.5" customHeight="1">
      <c r="AG102" s="22"/>
      <c r="AH102" s="22"/>
      <c r="AI102" s="19" t="e">
        <f>#N/A</f>
        <v>#N/A</v>
      </c>
      <c r="AJ102" s="15" t="e">
        <f>#N/A</f>
        <v>#N/A</v>
      </c>
      <c r="AK102" s="19" t="e">
        <f>#N/A</f>
        <v>#N/A</v>
      </c>
      <c r="AL102" s="19" t="e">
        <f>#N/A</f>
        <v>#N/A</v>
      </c>
      <c r="AM102" s="19" t="e">
        <f>#N/A</f>
        <v>#N/A</v>
      </c>
      <c r="AN102" s="19" t="e">
        <f>#N/A</f>
        <v>#N/A</v>
      </c>
      <c r="AO102" s="19" t="e">
        <f>#N/A</f>
        <v>#N/A</v>
      </c>
      <c r="AP102" s="19" t="e">
        <f>#N/A</f>
        <v>#N/A</v>
      </c>
      <c r="AQ102" s="22" t="e">
        <f>#N/A</f>
        <v>#N/A</v>
      </c>
      <c r="AR102" s="19" t="e">
        <f>#N/A</f>
        <v>#N/A</v>
      </c>
      <c r="AS102" s="15">
        <f>COUNTIF($AR$5:$AR$122,AR102)-COUNTIF(AR103:$AR$124,AR102)</f>
        <v>94</v>
      </c>
      <c r="AT102" s="19" t="e">
        <f>#N/A</f>
        <v>#N/A</v>
      </c>
      <c r="AU102" s="19" t="e">
        <f>#N/A</f>
        <v>#N/A</v>
      </c>
      <c r="AV102" s="19" t="e">
        <f>#N/A</f>
        <v>#N/A</v>
      </c>
      <c r="AW102" s="19" t="e">
        <f>#N/A</f>
        <v>#N/A</v>
      </c>
      <c r="AX102" s="19" t="e">
        <f>#N/A</f>
        <v>#N/A</v>
      </c>
      <c r="AY102" s="19" t="e">
        <f>#N/A</f>
        <v>#N/A</v>
      </c>
    </row>
    <row r="103" spans="33:51" ht="22.5" customHeight="1">
      <c r="AG103" s="22"/>
      <c r="AH103" s="22"/>
      <c r="AI103" s="19" t="e">
        <f>#N/A</f>
        <v>#N/A</v>
      </c>
      <c r="AJ103" s="15" t="e">
        <f>#N/A</f>
        <v>#N/A</v>
      </c>
      <c r="AK103" s="19" t="e">
        <f>#N/A</f>
        <v>#N/A</v>
      </c>
      <c r="AL103" s="19" t="e">
        <f>#N/A</f>
        <v>#N/A</v>
      </c>
      <c r="AM103" s="19" t="e">
        <f>#N/A</f>
        <v>#N/A</v>
      </c>
      <c r="AN103" s="19" t="e">
        <f>#N/A</f>
        <v>#N/A</v>
      </c>
      <c r="AO103" s="19" t="e">
        <f>#N/A</f>
        <v>#N/A</v>
      </c>
      <c r="AP103" s="19" t="e">
        <f>#N/A</f>
        <v>#N/A</v>
      </c>
      <c r="AQ103" s="22" t="e">
        <f>#N/A</f>
        <v>#N/A</v>
      </c>
      <c r="AR103" s="19" t="e">
        <f>#N/A</f>
        <v>#N/A</v>
      </c>
      <c r="AS103" s="15">
        <f>COUNTIF($AR$5:$AR$122,AR103)-COUNTIF(AR104:$AR$124,AR103)</f>
        <v>95</v>
      </c>
      <c r="AT103" s="19" t="e">
        <f>#N/A</f>
        <v>#N/A</v>
      </c>
      <c r="AU103" s="19" t="e">
        <f>#N/A</f>
        <v>#N/A</v>
      </c>
      <c r="AV103" s="19" t="e">
        <f>#N/A</f>
        <v>#N/A</v>
      </c>
      <c r="AW103" s="19" t="e">
        <f>#N/A</f>
        <v>#N/A</v>
      </c>
      <c r="AX103" s="19" t="e">
        <f>#N/A</f>
        <v>#N/A</v>
      </c>
      <c r="AY103" s="19" t="e">
        <f>#N/A</f>
        <v>#N/A</v>
      </c>
    </row>
    <row r="104" spans="33:51" ht="22.5" customHeight="1">
      <c r="AG104" s="22"/>
      <c r="AH104" s="22"/>
      <c r="AI104" s="19" t="e">
        <f>#N/A</f>
        <v>#N/A</v>
      </c>
      <c r="AJ104" s="15" t="e">
        <f>#N/A</f>
        <v>#N/A</v>
      </c>
      <c r="AK104" s="19" t="e">
        <f>#N/A</f>
        <v>#N/A</v>
      </c>
      <c r="AL104" s="19" t="e">
        <f>#N/A</f>
        <v>#N/A</v>
      </c>
      <c r="AM104" s="19" t="e">
        <f>#N/A</f>
        <v>#N/A</v>
      </c>
      <c r="AN104" s="19" t="e">
        <f>#N/A</f>
        <v>#N/A</v>
      </c>
      <c r="AO104" s="19" t="e">
        <f>#N/A</f>
        <v>#N/A</v>
      </c>
      <c r="AP104" s="19" t="e">
        <f>#N/A</f>
        <v>#N/A</v>
      </c>
      <c r="AQ104" s="22" t="e">
        <f>#N/A</f>
        <v>#N/A</v>
      </c>
      <c r="AR104" s="19" t="e">
        <f>#N/A</f>
        <v>#N/A</v>
      </c>
      <c r="AS104" s="15">
        <f>COUNTIF($AR$5:$AR$122,AR104)-COUNTIF(AR105:$AR$124,AR104)</f>
        <v>96</v>
      </c>
      <c r="AT104" s="19" t="e">
        <f>#N/A</f>
        <v>#N/A</v>
      </c>
      <c r="AU104" s="19" t="e">
        <f>#N/A</f>
        <v>#N/A</v>
      </c>
      <c r="AV104" s="19" t="e">
        <f>#N/A</f>
        <v>#N/A</v>
      </c>
      <c r="AW104" s="19" t="e">
        <f>#N/A</f>
        <v>#N/A</v>
      </c>
      <c r="AX104" s="19" t="e">
        <f>#N/A</f>
        <v>#N/A</v>
      </c>
      <c r="AY104" s="19" t="e">
        <f>#N/A</f>
        <v>#N/A</v>
      </c>
    </row>
    <row r="105" spans="33:51" ht="22.5" customHeight="1">
      <c r="AG105" s="22"/>
      <c r="AH105" s="22"/>
      <c r="AI105" s="19" t="e">
        <f>#N/A</f>
        <v>#N/A</v>
      </c>
      <c r="AJ105" s="15" t="e">
        <f>#N/A</f>
        <v>#N/A</v>
      </c>
      <c r="AK105" s="19" t="e">
        <f>#N/A</f>
        <v>#N/A</v>
      </c>
      <c r="AL105" s="19" t="e">
        <f>#N/A</f>
        <v>#N/A</v>
      </c>
      <c r="AM105" s="19" t="e">
        <f>#N/A</f>
        <v>#N/A</v>
      </c>
      <c r="AN105" s="19" t="e">
        <f>#N/A</f>
        <v>#N/A</v>
      </c>
      <c r="AO105" s="19" t="e">
        <f>#N/A</f>
        <v>#N/A</v>
      </c>
      <c r="AP105" s="19" t="e">
        <f>#N/A</f>
        <v>#N/A</v>
      </c>
      <c r="AQ105" s="22" t="e">
        <f>#N/A</f>
        <v>#N/A</v>
      </c>
      <c r="AR105" s="19" t="e">
        <f>#N/A</f>
        <v>#N/A</v>
      </c>
      <c r="AS105" s="15">
        <f>COUNTIF($AR$5:$AR$122,AR105)-COUNTIF(AR106:$AR$124,AR105)</f>
        <v>97</v>
      </c>
      <c r="AT105" s="19" t="e">
        <f>#N/A</f>
        <v>#N/A</v>
      </c>
      <c r="AU105" s="19" t="e">
        <f>#N/A</f>
        <v>#N/A</v>
      </c>
      <c r="AV105" s="19" t="e">
        <f>#N/A</f>
        <v>#N/A</v>
      </c>
      <c r="AW105" s="19" t="e">
        <f>#N/A</f>
        <v>#N/A</v>
      </c>
      <c r="AX105" s="19" t="e">
        <f>#N/A</f>
        <v>#N/A</v>
      </c>
      <c r="AY105" s="19" t="e">
        <f>#N/A</f>
        <v>#N/A</v>
      </c>
    </row>
    <row r="106" spans="33:51" ht="22.5" customHeight="1">
      <c r="AG106" s="22"/>
      <c r="AH106" s="22"/>
      <c r="AI106" s="19" t="e">
        <f>#N/A</f>
        <v>#N/A</v>
      </c>
      <c r="AJ106" s="15" t="e">
        <f>#N/A</f>
        <v>#N/A</v>
      </c>
      <c r="AK106" s="19" t="e">
        <f>#N/A</f>
        <v>#N/A</v>
      </c>
      <c r="AL106" s="19" t="e">
        <f>#N/A</f>
        <v>#N/A</v>
      </c>
      <c r="AM106" s="19" t="e">
        <f>#N/A</f>
        <v>#N/A</v>
      </c>
      <c r="AN106" s="19" t="e">
        <f>#N/A</f>
        <v>#N/A</v>
      </c>
      <c r="AO106" s="19" t="e">
        <f>#N/A</f>
        <v>#N/A</v>
      </c>
      <c r="AP106" s="19" t="e">
        <f>#N/A</f>
        <v>#N/A</v>
      </c>
      <c r="AQ106" s="22" t="e">
        <f>#N/A</f>
        <v>#N/A</v>
      </c>
      <c r="AR106" s="19" t="e">
        <f>#N/A</f>
        <v>#N/A</v>
      </c>
      <c r="AS106" s="15">
        <f>COUNTIF($AR$5:$AR$122,AR106)-COUNTIF(AR107:$AR$124,AR106)</f>
        <v>98</v>
      </c>
      <c r="AT106" s="19" t="e">
        <f>#N/A</f>
        <v>#N/A</v>
      </c>
      <c r="AU106" s="19" t="e">
        <f>#N/A</f>
        <v>#N/A</v>
      </c>
      <c r="AV106" s="19" t="e">
        <f>#N/A</f>
        <v>#N/A</v>
      </c>
      <c r="AW106" s="19" t="e">
        <f>#N/A</f>
        <v>#N/A</v>
      </c>
      <c r="AX106" s="19" t="e">
        <f>#N/A</f>
        <v>#N/A</v>
      </c>
      <c r="AY106" s="19" t="e">
        <f>#N/A</f>
        <v>#N/A</v>
      </c>
    </row>
    <row r="107" spans="33:51" ht="22.5" customHeight="1">
      <c r="AG107" s="22"/>
      <c r="AH107" s="22"/>
      <c r="AI107" s="19" t="e">
        <f>#N/A</f>
        <v>#N/A</v>
      </c>
      <c r="AJ107" s="15" t="e">
        <f>#N/A</f>
        <v>#N/A</v>
      </c>
      <c r="AK107" s="19" t="e">
        <f>#N/A</f>
        <v>#N/A</v>
      </c>
      <c r="AL107" s="19" t="e">
        <f>#N/A</f>
        <v>#N/A</v>
      </c>
      <c r="AM107" s="19" t="e">
        <f>#N/A</f>
        <v>#N/A</v>
      </c>
      <c r="AN107" s="19" t="e">
        <f>#N/A</f>
        <v>#N/A</v>
      </c>
      <c r="AO107" s="19" t="e">
        <f>#N/A</f>
        <v>#N/A</v>
      </c>
      <c r="AP107" s="19" t="e">
        <f>#N/A</f>
        <v>#N/A</v>
      </c>
      <c r="AQ107" s="22" t="e">
        <f>#N/A</f>
        <v>#N/A</v>
      </c>
      <c r="AR107" s="19" t="e">
        <f>#N/A</f>
        <v>#N/A</v>
      </c>
      <c r="AS107" s="15">
        <f>COUNTIF($AR$5:$AR$122,AR107)-COUNTIF(AR108:$AR$124,AR107)</f>
        <v>99</v>
      </c>
      <c r="AT107" s="19" t="e">
        <f>#N/A</f>
        <v>#N/A</v>
      </c>
      <c r="AU107" s="19" t="e">
        <f>#N/A</f>
        <v>#N/A</v>
      </c>
      <c r="AV107" s="19" t="e">
        <f>#N/A</f>
        <v>#N/A</v>
      </c>
      <c r="AW107" s="19" t="e">
        <f>#N/A</f>
        <v>#N/A</v>
      </c>
      <c r="AX107" s="19" t="e">
        <f>#N/A</f>
        <v>#N/A</v>
      </c>
      <c r="AY107" s="19" t="e">
        <f>#N/A</f>
        <v>#N/A</v>
      </c>
    </row>
    <row r="108" spans="33:51" ht="22.5" customHeight="1">
      <c r="AG108" s="22"/>
      <c r="AH108" s="22"/>
      <c r="AI108" s="19" t="e">
        <f>#N/A</f>
        <v>#N/A</v>
      </c>
      <c r="AJ108" s="15" t="e">
        <f>#N/A</f>
        <v>#N/A</v>
      </c>
      <c r="AK108" s="19" t="e">
        <f>#N/A</f>
        <v>#N/A</v>
      </c>
      <c r="AL108" s="19" t="e">
        <f>#N/A</f>
        <v>#N/A</v>
      </c>
      <c r="AM108" s="19" t="e">
        <f>#N/A</f>
        <v>#N/A</v>
      </c>
      <c r="AN108" s="19" t="e">
        <f>#N/A</f>
        <v>#N/A</v>
      </c>
      <c r="AO108" s="19" t="e">
        <f>#N/A</f>
        <v>#N/A</v>
      </c>
      <c r="AP108" s="19" t="e">
        <f>#N/A</f>
        <v>#N/A</v>
      </c>
      <c r="AQ108" s="22" t="e">
        <f>#N/A</f>
        <v>#N/A</v>
      </c>
      <c r="AR108" s="19" t="e">
        <f>#N/A</f>
        <v>#N/A</v>
      </c>
      <c r="AS108" s="15">
        <f>COUNTIF($AR$5:$AR$122,AR108)-COUNTIF(AR109:$AR$124,AR108)</f>
        <v>100</v>
      </c>
      <c r="AT108" s="19" t="e">
        <f>#N/A</f>
        <v>#N/A</v>
      </c>
      <c r="AU108" s="19" t="e">
        <f>#N/A</f>
        <v>#N/A</v>
      </c>
      <c r="AV108" s="19" t="e">
        <f>#N/A</f>
        <v>#N/A</v>
      </c>
      <c r="AW108" s="19" t="e">
        <f>#N/A</f>
        <v>#N/A</v>
      </c>
      <c r="AX108" s="19" t="e">
        <f>#N/A</f>
        <v>#N/A</v>
      </c>
      <c r="AY108" s="19" t="e">
        <f>#N/A</f>
        <v>#N/A</v>
      </c>
    </row>
    <row r="109" spans="33:51" ht="22.5" customHeight="1">
      <c r="AG109" s="22"/>
      <c r="AH109" s="22"/>
      <c r="AI109" s="19" t="e">
        <f>#N/A</f>
        <v>#N/A</v>
      </c>
      <c r="AJ109" s="15" t="e">
        <f>#N/A</f>
        <v>#N/A</v>
      </c>
      <c r="AK109" s="19" t="e">
        <f>#N/A</f>
        <v>#N/A</v>
      </c>
      <c r="AL109" s="19" t="e">
        <f>#N/A</f>
        <v>#N/A</v>
      </c>
      <c r="AM109" s="19" t="e">
        <f>#N/A</f>
        <v>#N/A</v>
      </c>
      <c r="AN109" s="19" t="e">
        <f>#N/A</f>
        <v>#N/A</v>
      </c>
      <c r="AO109" s="19" t="e">
        <f>#N/A</f>
        <v>#N/A</v>
      </c>
      <c r="AP109" s="19" t="e">
        <f>#N/A</f>
        <v>#N/A</v>
      </c>
      <c r="AQ109" s="22" t="e">
        <f>#N/A</f>
        <v>#N/A</v>
      </c>
      <c r="AR109" s="19" t="e">
        <f>#N/A</f>
        <v>#N/A</v>
      </c>
      <c r="AS109" s="15">
        <f>COUNTIF($AR$5:$AR$122,AR109)-COUNTIF(AR110:$AR$124,AR109)</f>
        <v>101</v>
      </c>
      <c r="AT109" s="19" t="e">
        <f>#N/A</f>
        <v>#N/A</v>
      </c>
      <c r="AU109" s="19" t="e">
        <f>#N/A</f>
        <v>#N/A</v>
      </c>
      <c r="AV109" s="19" t="e">
        <f>#N/A</f>
        <v>#N/A</v>
      </c>
      <c r="AW109" s="19" t="e">
        <f>#N/A</f>
        <v>#N/A</v>
      </c>
      <c r="AX109" s="19" t="e">
        <f>#N/A</f>
        <v>#N/A</v>
      </c>
      <c r="AY109" s="19" t="e">
        <f>#N/A</f>
        <v>#N/A</v>
      </c>
    </row>
    <row r="110" spans="33:51" ht="22.5" customHeight="1">
      <c r="AG110" s="22"/>
      <c r="AH110" s="22"/>
      <c r="AI110" s="19" t="e">
        <f>#N/A</f>
        <v>#N/A</v>
      </c>
      <c r="AJ110" s="15" t="e">
        <f>#N/A</f>
        <v>#N/A</v>
      </c>
      <c r="AK110" s="19" t="e">
        <f>#N/A</f>
        <v>#N/A</v>
      </c>
      <c r="AL110" s="19" t="e">
        <f>#N/A</f>
        <v>#N/A</v>
      </c>
      <c r="AM110" s="19" t="e">
        <f>#N/A</f>
        <v>#N/A</v>
      </c>
      <c r="AN110" s="19" t="e">
        <f>#N/A</f>
        <v>#N/A</v>
      </c>
      <c r="AO110" s="19" t="e">
        <f>#N/A</f>
        <v>#N/A</v>
      </c>
      <c r="AP110" s="19" t="e">
        <f>#N/A</f>
        <v>#N/A</v>
      </c>
      <c r="AQ110" s="22" t="e">
        <f>#N/A</f>
        <v>#N/A</v>
      </c>
      <c r="AR110" s="19" t="e">
        <f>#N/A</f>
        <v>#N/A</v>
      </c>
      <c r="AS110" s="15">
        <f>COUNTIF($AR$5:$AR$122,AR110)-COUNTIF(AR111:$AR$124,AR110)</f>
        <v>102</v>
      </c>
      <c r="AT110" s="19" t="e">
        <f>#N/A</f>
        <v>#N/A</v>
      </c>
      <c r="AU110" s="19" t="e">
        <f>#N/A</f>
        <v>#N/A</v>
      </c>
      <c r="AV110" s="19" t="e">
        <f>#N/A</f>
        <v>#N/A</v>
      </c>
      <c r="AW110" s="19" t="e">
        <f>#N/A</f>
        <v>#N/A</v>
      </c>
      <c r="AX110" s="19" t="e">
        <f>#N/A</f>
        <v>#N/A</v>
      </c>
      <c r="AY110" s="19" t="e">
        <f>#N/A</f>
        <v>#N/A</v>
      </c>
    </row>
    <row r="111" spans="33:51" ht="22.5" customHeight="1">
      <c r="AG111" s="22"/>
      <c r="AH111" s="22"/>
      <c r="AI111" s="19" t="e">
        <f>#N/A</f>
        <v>#N/A</v>
      </c>
      <c r="AJ111" s="15" t="e">
        <f>#N/A</f>
        <v>#N/A</v>
      </c>
      <c r="AK111" s="19" t="e">
        <f>#N/A</f>
        <v>#N/A</v>
      </c>
      <c r="AL111" s="19" t="e">
        <f>#N/A</f>
        <v>#N/A</v>
      </c>
      <c r="AM111" s="19" t="e">
        <f>#N/A</f>
        <v>#N/A</v>
      </c>
      <c r="AN111" s="19" t="e">
        <f>#N/A</f>
        <v>#N/A</v>
      </c>
      <c r="AO111" s="19" t="e">
        <f>#N/A</f>
        <v>#N/A</v>
      </c>
      <c r="AP111" s="19" t="e">
        <f>#N/A</f>
        <v>#N/A</v>
      </c>
      <c r="AQ111" s="22" t="e">
        <f>#N/A</f>
        <v>#N/A</v>
      </c>
      <c r="AR111" s="19" t="e">
        <f>#N/A</f>
        <v>#N/A</v>
      </c>
      <c r="AS111" s="15">
        <f>COUNTIF($AR$5:$AR$122,AR111)-COUNTIF(AR112:$AR$124,AR111)</f>
        <v>103</v>
      </c>
      <c r="AT111" s="19" t="e">
        <f>#N/A</f>
        <v>#N/A</v>
      </c>
      <c r="AU111" s="19" t="e">
        <f>#N/A</f>
        <v>#N/A</v>
      </c>
      <c r="AV111" s="19" t="e">
        <f>#N/A</f>
        <v>#N/A</v>
      </c>
      <c r="AW111" s="19" t="e">
        <f>#N/A</f>
        <v>#N/A</v>
      </c>
      <c r="AX111" s="19" t="e">
        <f>#N/A</f>
        <v>#N/A</v>
      </c>
      <c r="AY111" s="19" t="e">
        <f>#N/A</f>
        <v>#N/A</v>
      </c>
    </row>
    <row r="112" spans="33:51" ht="22.5" customHeight="1">
      <c r="AG112" s="22"/>
      <c r="AH112" s="22"/>
      <c r="AI112" s="19" t="e">
        <f>#N/A</f>
        <v>#N/A</v>
      </c>
      <c r="AJ112" s="15" t="e">
        <f>#N/A</f>
        <v>#N/A</v>
      </c>
      <c r="AK112" s="19" t="e">
        <f>#N/A</f>
        <v>#N/A</v>
      </c>
      <c r="AL112" s="19" t="e">
        <f>#N/A</f>
        <v>#N/A</v>
      </c>
      <c r="AM112" s="19" t="e">
        <f>#N/A</f>
        <v>#N/A</v>
      </c>
      <c r="AN112" s="19" t="e">
        <f>#N/A</f>
        <v>#N/A</v>
      </c>
      <c r="AO112" s="19" t="e">
        <f>#N/A</f>
        <v>#N/A</v>
      </c>
      <c r="AP112" s="19" t="e">
        <f>#N/A</f>
        <v>#N/A</v>
      </c>
      <c r="AQ112" s="22" t="e">
        <f>#N/A</f>
        <v>#N/A</v>
      </c>
      <c r="AR112" s="19" t="e">
        <f>#N/A</f>
        <v>#N/A</v>
      </c>
      <c r="AS112" s="15">
        <f>COUNTIF($AR$5:$AR$122,AR112)-COUNTIF(AR113:$AR$124,AR112)</f>
        <v>104</v>
      </c>
      <c r="AT112" s="19" t="e">
        <f>#N/A</f>
        <v>#N/A</v>
      </c>
      <c r="AU112" s="19" t="e">
        <f>#N/A</f>
        <v>#N/A</v>
      </c>
      <c r="AV112" s="19" t="e">
        <f>#N/A</f>
        <v>#N/A</v>
      </c>
      <c r="AW112" s="19" t="e">
        <f>#N/A</f>
        <v>#N/A</v>
      </c>
      <c r="AX112" s="19" t="e">
        <f>#N/A</f>
        <v>#N/A</v>
      </c>
      <c r="AY112" s="19" t="e">
        <f>#N/A</f>
        <v>#N/A</v>
      </c>
    </row>
    <row r="113" spans="33:51" ht="22.5" customHeight="1">
      <c r="AG113" s="22"/>
      <c r="AH113" s="22"/>
      <c r="AI113" s="19" t="e">
        <f>#N/A</f>
        <v>#N/A</v>
      </c>
      <c r="AJ113" s="15" t="e">
        <f>#N/A</f>
        <v>#N/A</v>
      </c>
      <c r="AK113" s="19" t="e">
        <f>#N/A</f>
        <v>#N/A</v>
      </c>
      <c r="AL113" s="19" t="e">
        <f>#N/A</f>
        <v>#N/A</v>
      </c>
      <c r="AM113" s="19" t="e">
        <f>#N/A</f>
        <v>#N/A</v>
      </c>
      <c r="AN113" s="19" t="e">
        <f>#N/A</f>
        <v>#N/A</v>
      </c>
      <c r="AO113" s="19" t="e">
        <f>#N/A</f>
        <v>#N/A</v>
      </c>
      <c r="AP113" s="19" t="e">
        <f>#N/A</f>
        <v>#N/A</v>
      </c>
      <c r="AQ113" s="22" t="e">
        <f>#N/A</f>
        <v>#N/A</v>
      </c>
      <c r="AR113" s="19" t="e">
        <f>#N/A</f>
        <v>#N/A</v>
      </c>
      <c r="AS113" s="15">
        <f>COUNTIF($AR$5:$AR$122,AR113)-COUNTIF(AR114:$AR$124,AR113)</f>
        <v>105</v>
      </c>
      <c r="AT113" s="19" t="e">
        <f>#N/A</f>
        <v>#N/A</v>
      </c>
      <c r="AU113" s="19" t="e">
        <f>#N/A</f>
        <v>#N/A</v>
      </c>
      <c r="AV113" s="19" t="e">
        <f>#N/A</f>
        <v>#N/A</v>
      </c>
      <c r="AW113" s="19" t="e">
        <f>#N/A</f>
        <v>#N/A</v>
      </c>
      <c r="AX113" s="19" t="e">
        <f>#N/A</f>
        <v>#N/A</v>
      </c>
      <c r="AY113" s="19" t="e">
        <f>#N/A</f>
        <v>#N/A</v>
      </c>
    </row>
    <row r="114" spans="33:51" ht="22.5" customHeight="1">
      <c r="AG114" s="22"/>
      <c r="AH114" s="22"/>
      <c r="AI114" s="19" t="e">
        <f>#N/A</f>
        <v>#N/A</v>
      </c>
      <c r="AJ114" s="15" t="e">
        <f>#N/A</f>
        <v>#N/A</v>
      </c>
      <c r="AK114" s="19" t="e">
        <f>#N/A</f>
        <v>#N/A</v>
      </c>
      <c r="AL114" s="19" t="e">
        <f>#N/A</f>
        <v>#N/A</v>
      </c>
      <c r="AM114" s="19" t="e">
        <f>#N/A</f>
        <v>#N/A</v>
      </c>
      <c r="AN114" s="19" t="e">
        <f>#N/A</f>
        <v>#N/A</v>
      </c>
      <c r="AO114" s="19" t="e">
        <f>#N/A</f>
        <v>#N/A</v>
      </c>
      <c r="AP114" s="19" t="e">
        <f>#N/A</f>
        <v>#N/A</v>
      </c>
      <c r="AQ114" s="22" t="e">
        <f>#N/A</f>
        <v>#N/A</v>
      </c>
      <c r="AR114" s="19" t="e">
        <f>#N/A</f>
        <v>#N/A</v>
      </c>
      <c r="AS114" s="15">
        <f>COUNTIF($AR$5:$AR$122,AR114)-COUNTIF(AR115:$AR$124,AR114)</f>
        <v>106</v>
      </c>
      <c r="AT114" s="19" t="e">
        <f>#N/A</f>
        <v>#N/A</v>
      </c>
      <c r="AU114" s="19" t="e">
        <f>#N/A</f>
        <v>#N/A</v>
      </c>
      <c r="AV114" s="19" t="e">
        <f>#N/A</f>
        <v>#N/A</v>
      </c>
      <c r="AW114" s="19" t="e">
        <f>#N/A</f>
        <v>#N/A</v>
      </c>
      <c r="AX114" s="19" t="e">
        <f>#N/A</f>
        <v>#N/A</v>
      </c>
      <c r="AY114" s="19" t="e">
        <f>#N/A</f>
        <v>#N/A</v>
      </c>
    </row>
    <row r="115" spans="33:51" ht="22.5" customHeight="1">
      <c r="AG115" s="22"/>
      <c r="AH115" s="22"/>
      <c r="AI115" s="19" t="e">
        <f>#N/A</f>
        <v>#N/A</v>
      </c>
      <c r="AJ115" s="15" t="e">
        <f>#N/A</f>
        <v>#N/A</v>
      </c>
      <c r="AK115" s="19" t="e">
        <f>#N/A</f>
        <v>#N/A</v>
      </c>
      <c r="AL115" s="19" t="e">
        <f>#N/A</f>
        <v>#N/A</v>
      </c>
      <c r="AM115" s="19" t="e">
        <f>#N/A</f>
        <v>#N/A</v>
      </c>
      <c r="AN115" s="19" t="e">
        <f>#N/A</f>
        <v>#N/A</v>
      </c>
      <c r="AO115" s="19" t="e">
        <f>#N/A</f>
        <v>#N/A</v>
      </c>
      <c r="AP115" s="19" t="e">
        <f>#N/A</f>
        <v>#N/A</v>
      </c>
      <c r="AQ115" s="22" t="e">
        <f>#N/A</f>
        <v>#N/A</v>
      </c>
      <c r="AR115" s="19" t="e">
        <f>#N/A</f>
        <v>#N/A</v>
      </c>
      <c r="AS115" s="15">
        <f>COUNTIF($AR$5:$AR$122,AR115)-COUNTIF(AR116:$AR$124,AR115)</f>
        <v>107</v>
      </c>
      <c r="AT115" s="19" t="e">
        <f>#N/A</f>
        <v>#N/A</v>
      </c>
      <c r="AU115" s="19" t="e">
        <f>#N/A</f>
        <v>#N/A</v>
      </c>
      <c r="AV115" s="19" t="e">
        <f>#N/A</f>
        <v>#N/A</v>
      </c>
      <c r="AW115" s="19" t="e">
        <f>#N/A</f>
        <v>#N/A</v>
      </c>
      <c r="AX115" s="19" t="e">
        <f>#N/A</f>
        <v>#N/A</v>
      </c>
      <c r="AY115" s="19" t="e">
        <f>#N/A</f>
        <v>#N/A</v>
      </c>
    </row>
    <row r="116" spans="33:51" ht="22.5" customHeight="1">
      <c r="AG116" s="22"/>
      <c r="AH116" s="22"/>
      <c r="AI116" s="19" t="e">
        <f>#N/A</f>
        <v>#N/A</v>
      </c>
      <c r="AJ116" s="15" t="e">
        <f>#N/A</f>
        <v>#N/A</v>
      </c>
      <c r="AK116" s="19" t="e">
        <f>#N/A</f>
        <v>#N/A</v>
      </c>
      <c r="AL116" s="19" t="e">
        <f>#N/A</f>
        <v>#N/A</v>
      </c>
      <c r="AM116" s="19" t="e">
        <f>#N/A</f>
        <v>#N/A</v>
      </c>
      <c r="AN116" s="19" t="e">
        <f>#N/A</f>
        <v>#N/A</v>
      </c>
      <c r="AO116" s="19" t="e">
        <f>#N/A</f>
        <v>#N/A</v>
      </c>
      <c r="AP116" s="19" t="e">
        <f>#N/A</f>
        <v>#N/A</v>
      </c>
      <c r="AQ116" s="22" t="e">
        <f>#N/A</f>
        <v>#N/A</v>
      </c>
      <c r="AR116" s="19" t="e">
        <f>#N/A</f>
        <v>#N/A</v>
      </c>
      <c r="AS116" s="15">
        <f>COUNTIF($AR$5:$AR$122,AR116)-COUNTIF(AR117:$AR$124,AR116)</f>
        <v>108</v>
      </c>
      <c r="AT116" s="19" t="e">
        <f>#N/A</f>
        <v>#N/A</v>
      </c>
      <c r="AU116" s="19" t="e">
        <f>#N/A</f>
        <v>#N/A</v>
      </c>
      <c r="AV116" s="19" t="e">
        <f>#N/A</f>
        <v>#N/A</v>
      </c>
      <c r="AW116" s="19" t="e">
        <f>#N/A</f>
        <v>#N/A</v>
      </c>
      <c r="AX116" s="19" t="e">
        <f>#N/A</f>
        <v>#N/A</v>
      </c>
      <c r="AY116" s="19" t="e">
        <f>#N/A</f>
        <v>#N/A</v>
      </c>
    </row>
    <row r="117" spans="33:51" ht="22.5" customHeight="1">
      <c r="AG117" s="22"/>
      <c r="AH117" s="22"/>
      <c r="AI117" s="19" t="e">
        <f>#N/A</f>
        <v>#N/A</v>
      </c>
      <c r="AJ117" s="15" t="e">
        <f>#N/A</f>
        <v>#N/A</v>
      </c>
      <c r="AK117" s="19" t="e">
        <f>#N/A</f>
        <v>#N/A</v>
      </c>
      <c r="AL117" s="19" t="e">
        <f>#N/A</f>
        <v>#N/A</v>
      </c>
      <c r="AM117" s="19" t="e">
        <f>#N/A</f>
        <v>#N/A</v>
      </c>
      <c r="AN117" s="19" t="e">
        <f>#N/A</f>
        <v>#N/A</v>
      </c>
      <c r="AO117" s="19" t="e">
        <f>#N/A</f>
        <v>#N/A</v>
      </c>
      <c r="AP117" s="19" t="e">
        <f>#N/A</f>
        <v>#N/A</v>
      </c>
      <c r="AQ117" s="22" t="e">
        <f>#N/A</f>
        <v>#N/A</v>
      </c>
      <c r="AR117" s="19" t="e">
        <f>#N/A</f>
        <v>#N/A</v>
      </c>
      <c r="AS117" s="15">
        <f>COUNTIF($AR$5:$AR$122,AR117)-COUNTIF(AR118:$AR$124,AR117)</f>
        <v>109</v>
      </c>
      <c r="AT117" s="19" t="e">
        <f>#N/A</f>
        <v>#N/A</v>
      </c>
      <c r="AU117" s="19" t="e">
        <f>#N/A</f>
        <v>#N/A</v>
      </c>
      <c r="AV117" s="19" t="e">
        <f>#N/A</f>
        <v>#N/A</v>
      </c>
      <c r="AW117" s="19" t="e">
        <f>#N/A</f>
        <v>#N/A</v>
      </c>
      <c r="AX117" s="19" t="e">
        <f>#N/A</f>
        <v>#N/A</v>
      </c>
      <c r="AY117" s="19" t="e">
        <f>#N/A</f>
        <v>#N/A</v>
      </c>
    </row>
    <row r="118" spans="33:51" ht="22.5" customHeight="1">
      <c r="AG118" s="22"/>
      <c r="AH118" s="22"/>
      <c r="AI118" s="19" t="e">
        <f>#N/A</f>
        <v>#N/A</v>
      </c>
      <c r="AJ118" s="15" t="e">
        <f>#N/A</f>
        <v>#N/A</v>
      </c>
      <c r="AK118" s="19" t="e">
        <f>#N/A</f>
        <v>#N/A</v>
      </c>
      <c r="AL118" s="19" t="e">
        <f>#N/A</f>
        <v>#N/A</v>
      </c>
      <c r="AM118" s="19" t="e">
        <f>#N/A</f>
        <v>#N/A</v>
      </c>
      <c r="AN118" s="19" t="e">
        <f>#N/A</f>
        <v>#N/A</v>
      </c>
      <c r="AO118" s="19" t="e">
        <f>#N/A</f>
        <v>#N/A</v>
      </c>
      <c r="AP118" s="19" t="e">
        <f>#N/A</f>
        <v>#N/A</v>
      </c>
      <c r="AQ118" s="22" t="e">
        <f>#N/A</f>
        <v>#N/A</v>
      </c>
      <c r="AR118" s="19" t="e">
        <f>#N/A</f>
        <v>#N/A</v>
      </c>
      <c r="AS118" s="15">
        <f>COUNTIF($AR$5:$AR$122,AR118)-COUNTIF(AR119:$AR$124,AR118)</f>
        <v>110</v>
      </c>
      <c r="AT118" s="19" t="e">
        <f>#N/A</f>
        <v>#N/A</v>
      </c>
      <c r="AU118" s="19" t="e">
        <f>#N/A</f>
        <v>#N/A</v>
      </c>
      <c r="AV118" s="19" t="e">
        <f>#N/A</f>
        <v>#N/A</v>
      </c>
      <c r="AW118" s="19" t="e">
        <f>#N/A</f>
        <v>#N/A</v>
      </c>
      <c r="AX118" s="19" t="e">
        <f>#N/A</f>
        <v>#N/A</v>
      </c>
      <c r="AY118" s="19" t="e">
        <f>#N/A</f>
        <v>#N/A</v>
      </c>
    </row>
    <row r="119" spans="33:51" ht="22.5" customHeight="1">
      <c r="AG119" s="22"/>
      <c r="AH119" s="22"/>
      <c r="AI119" s="19" t="e">
        <f>#N/A</f>
        <v>#N/A</v>
      </c>
      <c r="AJ119" s="15" t="e">
        <f>#N/A</f>
        <v>#N/A</v>
      </c>
      <c r="AK119" s="19" t="e">
        <f>#N/A</f>
        <v>#N/A</v>
      </c>
      <c r="AL119" s="19" t="e">
        <f>#N/A</f>
        <v>#N/A</v>
      </c>
      <c r="AM119" s="19" t="e">
        <f>#N/A</f>
        <v>#N/A</v>
      </c>
      <c r="AN119" s="19" t="e">
        <f>#N/A</f>
        <v>#N/A</v>
      </c>
      <c r="AO119" s="19" t="e">
        <f>#N/A</f>
        <v>#N/A</v>
      </c>
      <c r="AP119" s="19" t="e">
        <f>#N/A</f>
        <v>#N/A</v>
      </c>
      <c r="AQ119" s="22" t="e">
        <f>#N/A</f>
        <v>#N/A</v>
      </c>
      <c r="AR119" s="19" t="e">
        <f>#N/A</f>
        <v>#N/A</v>
      </c>
      <c r="AS119" s="15">
        <f>COUNTIF($AR$5:$AR$122,AR119)-COUNTIF(AR120:$AR$124,AR119)</f>
        <v>111</v>
      </c>
      <c r="AT119" s="19" t="e">
        <f>#N/A</f>
        <v>#N/A</v>
      </c>
      <c r="AU119" s="19" t="e">
        <f>#N/A</f>
        <v>#N/A</v>
      </c>
      <c r="AV119" s="19" t="e">
        <f>#N/A</f>
        <v>#N/A</v>
      </c>
      <c r="AW119" s="19" t="e">
        <f>#N/A</f>
        <v>#N/A</v>
      </c>
      <c r="AX119" s="19" t="e">
        <f>#N/A</f>
        <v>#N/A</v>
      </c>
      <c r="AY119" s="19" t="e">
        <f>#N/A</f>
        <v>#N/A</v>
      </c>
    </row>
    <row r="120" spans="33:51" ht="22.5" customHeight="1">
      <c r="AG120" s="22"/>
      <c r="AH120" s="22"/>
      <c r="AI120" s="19" t="e">
        <f>#N/A</f>
        <v>#N/A</v>
      </c>
      <c r="AJ120" s="15" t="e">
        <f>#N/A</f>
        <v>#N/A</v>
      </c>
      <c r="AK120" s="19" t="e">
        <f>#N/A</f>
        <v>#N/A</v>
      </c>
      <c r="AL120" s="19" t="e">
        <f>#N/A</f>
        <v>#N/A</v>
      </c>
      <c r="AM120" s="19" t="e">
        <f>#N/A</f>
        <v>#N/A</v>
      </c>
      <c r="AN120" s="19" t="e">
        <f>#N/A</f>
        <v>#N/A</v>
      </c>
      <c r="AO120" s="19" t="e">
        <f>#N/A</f>
        <v>#N/A</v>
      </c>
      <c r="AP120" s="19" t="e">
        <f>#N/A</f>
        <v>#N/A</v>
      </c>
      <c r="AQ120" s="22" t="e">
        <f>#N/A</f>
        <v>#N/A</v>
      </c>
      <c r="AR120" s="19" t="e">
        <f>#N/A</f>
        <v>#N/A</v>
      </c>
      <c r="AS120" s="15">
        <f>COUNTIF($AR$5:$AR$122,AR120)-COUNTIF(AR121:$AR$124,AR120)</f>
        <v>112</v>
      </c>
      <c r="AT120" s="19" t="e">
        <f>#N/A</f>
        <v>#N/A</v>
      </c>
      <c r="AU120" s="19" t="e">
        <f>#N/A</f>
        <v>#N/A</v>
      </c>
      <c r="AV120" s="19" t="e">
        <f>#N/A</f>
        <v>#N/A</v>
      </c>
      <c r="AW120" s="19" t="e">
        <f>#N/A</f>
        <v>#N/A</v>
      </c>
      <c r="AX120" s="19" t="e">
        <f>#N/A</f>
        <v>#N/A</v>
      </c>
      <c r="AY120" s="19" t="e">
        <f>#N/A</f>
        <v>#N/A</v>
      </c>
    </row>
    <row r="121" spans="33:51" ht="22.5" customHeight="1">
      <c r="AG121" s="22"/>
      <c r="AH121" s="22"/>
      <c r="AI121" s="19" t="e">
        <f>#N/A</f>
        <v>#N/A</v>
      </c>
      <c r="AJ121" s="15" t="e">
        <f>#N/A</f>
        <v>#N/A</v>
      </c>
      <c r="AK121" s="19" t="e">
        <f>#N/A</f>
        <v>#N/A</v>
      </c>
      <c r="AL121" s="19" t="e">
        <f>#N/A</f>
        <v>#N/A</v>
      </c>
      <c r="AM121" s="19" t="e">
        <f>#N/A</f>
        <v>#N/A</v>
      </c>
      <c r="AN121" s="19" t="e">
        <f>#N/A</f>
        <v>#N/A</v>
      </c>
      <c r="AO121" s="19" t="e">
        <f>#N/A</f>
        <v>#N/A</v>
      </c>
      <c r="AP121" s="19" t="e">
        <f>#N/A</f>
        <v>#N/A</v>
      </c>
      <c r="AQ121" s="22" t="e">
        <f>#N/A</f>
        <v>#N/A</v>
      </c>
      <c r="AR121" s="19" t="e">
        <f>#N/A</f>
        <v>#N/A</v>
      </c>
      <c r="AS121" s="15">
        <f>COUNTIF($AR$5:$AR$122,AR121)-COUNTIF(AR122:$AR$124,AR121)</f>
        <v>113</v>
      </c>
      <c r="AT121" s="19" t="e">
        <f>#N/A</f>
        <v>#N/A</v>
      </c>
      <c r="AU121" s="19" t="e">
        <f>#N/A</f>
        <v>#N/A</v>
      </c>
      <c r="AV121" s="19" t="e">
        <f>#N/A</f>
        <v>#N/A</v>
      </c>
      <c r="AW121" s="19" t="e">
        <f>#N/A</f>
        <v>#N/A</v>
      </c>
      <c r="AX121" s="19" t="e">
        <f>#N/A</f>
        <v>#N/A</v>
      </c>
      <c r="AY121" s="19" t="e">
        <f>#N/A</f>
        <v>#N/A</v>
      </c>
    </row>
    <row r="122" spans="33:51" ht="22.5" customHeight="1">
      <c r="AG122" s="22"/>
      <c r="AH122" s="22"/>
      <c r="AI122" s="19" t="e">
        <f>#N/A</f>
        <v>#N/A</v>
      </c>
      <c r="AJ122" s="15" t="e">
        <f>#N/A</f>
        <v>#N/A</v>
      </c>
      <c r="AK122" s="19" t="e">
        <f>#N/A</f>
        <v>#N/A</v>
      </c>
      <c r="AL122" s="19" t="e">
        <f>#N/A</f>
        <v>#N/A</v>
      </c>
      <c r="AM122" s="19" t="e">
        <f>#N/A</f>
        <v>#N/A</v>
      </c>
      <c r="AN122" s="19" t="e">
        <f>#N/A</f>
        <v>#N/A</v>
      </c>
      <c r="AO122" s="19" t="e">
        <f>#N/A</f>
        <v>#N/A</v>
      </c>
      <c r="AP122" s="19" t="e">
        <f>#N/A</f>
        <v>#N/A</v>
      </c>
      <c r="AQ122" s="22" t="e">
        <f>#N/A</f>
        <v>#N/A</v>
      </c>
      <c r="AR122" s="19" t="e">
        <f>#N/A</f>
        <v>#N/A</v>
      </c>
      <c r="AS122" s="15">
        <f>COUNTIF($AR$5:$AR$122,AR122)-COUNTIF(AR123:$AR$124,AR122)</f>
        <v>114</v>
      </c>
      <c r="AT122" s="19" t="e">
        <f>#N/A</f>
        <v>#N/A</v>
      </c>
      <c r="AU122" s="19" t="e">
        <f>#N/A</f>
        <v>#N/A</v>
      </c>
      <c r="AV122" s="19" t="e">
        <f>#N/A</f>
        <v>#N/A</v>
      </c>
      <c r="AW122" s="19" t="e">
        <f>#N/A</f>
        <v>#N/A</v>
      </c>
      <c r="AX122" s="19" t="e">
        <f>#N/A</f>
        <v>#N/A</v>
      </c>
      <c r="AY122" s="19" t="e">
        <f>#N/A</f>
        <v>#N/A</v>
      </c>
    </row>
  </sheetData>
  <sheetProtection sheet="1"/>
  <mergeCells count="1">
    <mergeCell ref="AE3:AF3"/>
  </mergeCells>
  <conditionalFormatting sqref="AC5:AC17 AC19:AC44 AC47:AC86">
    <cfRule type="expression" priority="14" dxfId="1021" stopIfTrue="1">
      <formula>AD5=0</formula>
    </cfRule>
  </conditionalFormatting>
  <conditionalFormatting sqref="AE47:AE86">
    <cfRule type="expression" priority="11" dxfId="1022" stopIfTrue="1">
      <formula>AF47-AE47&lt;0</formula>
    </cfRule>
  </conditionalFormatting>
  <conditionalFormatting sqref="N47:N86">
    <cfRule type="expression" priority="3" dxfId="1023" stopIfTrue="1">
      <formula>G47=0</formula>
    </cfRule>
    <cfRule type="expression" priority="4" dxfId="1024" stopIfTrue="1">
      <formula>G47=N47</formula>
    </cfRule>
  </conditionalFormatting>
  <conditionalFormatting sqref="H5:H44 O5:O44 H47:H86 O47:O86">
    <cfRule type="cellIs" priority="6" dxfId="1024" operator="equal" stopIfTrue="1">
      <formula>0</formula>
    </cfRule>
  </conditionalFormatting>
  <conditionalFormatting sqref="AE5:AE44">
    <cfRule type="expression" priority="23" dxfId="1025" stopIfTrue="1">
      <formula>AF5=""</formula>
    </cfRule>
    <cfRule type="expression" priority="24" dxfId="1026" stopIfTrue="1">
      <formula>AF5-AE5&lt;0</formula>
    </cfRule>
  </conditionalFormatting>
  <dataValidations count="19">
    <dataValidation type="whole" allowBlank="1" showInputMessage="1" showErrorMessage="1" imeMode="off" sqref="U25:U44 N67:N86 U67:U86 G25:G44 N25:N44 G67:G86">
      <formula1>1</formula1>
      <formula2>50</formula2>
    </dataValidation>
    <dataValidation allowBlank="1" showInputMessage="1" showErrorMessage="1" imeMode="on" sqref="X25:AA44 J25:M44 D67:D86 Q25:T44 D25:D44 F67:F86 F25:F44 X67:AA86 Q67:T86 J67:M86"/>
    <dataValidation type="textLength" allowBlank="1" showInputMessage="1" showErrorMessage="1" imeMode="off" sqref="P67:P86 W25:W44 I25:I44 I67:I86 P25:P44 W67:W86">
      <formula1>0</formula1>
      <formula2>10</formula2>
    </dataValidation>
    <dataValidation type="whole" allowBlank="1" showInputMessage="1" showErrorMessage="1" imeMode="off" sqref="C5:C44 C47:C86">
      <formula1>0</formula1>
      <formula2>10000</formula2>
    </dataValidation>
    <dataValidation type="whole" allowBlank="1" showInputMessage="1" showErrorMessage="1" imeMode="off" sqref="E5:E44 E47:E86">
      <formula1>0</formula1>
      <formula2>10</formula2>
    </dataValidation>
    <dataValidation allowBlank="1" showInputMessage="1" showErrorMessage="1" promptTitle="入力書式例" prompt="極力省略は避けてください&#10;&#10;第81回上越陸上競技選手権大会&#10;平成25年度第1回妙高陸上競技記録会" sqref="X61:X66"/>
    <dataValidation allowBlank="1" showInputMessage="1" showErrorMessage="1" promptTitle="入力書式例" prompt="予選6組&#10;ﾀｲﾑﾚｰｽ決勝2組" imeMode="on" sqref="K47:K66 R47:R66 K5:K24 Y5:Y24 R5:R24 Y47:Y66"/>
    <dataValidation allowBlank="1" showInputMessage="1" showErrorMessage="1" promptTitle="入力書式" prompt="姓と名の間に必ず全角スペース1文字を入れてください&#10;それ以外の場所に、スペースを絶対に入れないでください" imeMode="on" sqref="D5:D24 D47:D66"/>
    <dataValidation allowBlank="1" showInputMessage="1" showErrorMessage="1" promptTitle="入力書式" prompt="かなで入力し、姓と名の間に必ず全角スペース1文字を入れてください&#10;それ以外の場所に、スペースを絶対に入れないでください" imeMode="on" sqref="F5:F24 F47:F66"/>
    <dataValidation allowBlank="1" showInputMessage="1" showErrorMessage="1" promptTitle="入力書式例" prompt="記録はすべてカンマを使ってください&#10;リレーエントリー選手すべてに、&#10;同一の記録を入力してください&#10;45.00  46.87" imeMode="off" sqref="W5:W24 W47:W60"/>
    <dataValidation allowBlank="1" showInputMessage="1" showErrorMessage="1" promptTitle="入力書式例" prompt="記録はすべてピリオド（ドット）を使ってください&#10;リレーエントリー選手すべてに、&#10;同一の記録を入力してください&#10;45.00  46.87" imeMode="off" sqref="W61:W66"/>
    <dataValidation type="textLength" operator="equal" allowBlank="1" showInputMessage="1" showErrorMessage="1" promptTitle="書式入力例" prompt="重要　必ず5文字で&#10;複数日開催の大会は、その記録を出した日にしてください&#10;半角数字と半角スラッシュで入力してください&#10;　05/23　　06/05" imeMode="off" sqref="M47:M66 AA5:AA24 M5:M24 T5:T24 T47:T66 AA47:AA66">
      <formula1>5</formula1>
    </dataValidation>
    <dataValidation type="whole" allowBlank="1" showInputMessage="1" showErrorMessage="1" imeMode="off" sqref="G5:G24 U5:U24 G47:G66 N47:N66">
      <formula1>1</formula1>
      <formula2>100</formula2>
    </dataValidation>
    <dataValidation type="whole" allowBlank="1" showInputMessage="1" showErrorMessage="1" imeMode="off" sqref="N5:N24">
      <formula1>1</formula1>
      <formula2>100</formula2>
    </dataValidation>
    <dataValidation type="whole" allowBlank="1" showInputMessage="1" showErrorMessage="1" imeMode="off" sqref="U47:U66">
      <formula1>1</formula1>
      <formula2>100</formula2>
    </dataValidation>
    <dataValidation allowBlank="1" showInputMessage="1" showErrorMessage="1" promptTitle="会場名について" prompt="正式名称で入力すること" sqref="Z61:Z66"/>
    <dataValidation allowBlank="1" showInputMessage="1" showErrorMessage="1" promptTitle="会場名について" prompt="正式名称で入力すること" sqref="L5:L24 S47:S66 Z5:Z24 L47:L66 S5:S24 Z47:Z60"/>
    <dataValidation allowBlank="1" showInputMessage="1" showErrorMessage="1" promptTitle="入力書式例" prompt="記録はすべてピリオド（ドット）を使ってください&#10;400m以下　11.95　12.1  67.45&#10;800m以上　2.06.55  2.23.40&#10;フィールド　　5.98　1.85&#10;四種　　　　2342　※２種目突破は直接個票に記入" imeMode="off" sqref="I5:I24 P5:P24 I47:I66 P47:P66"/>
    <dataValidation allowBlank="1" showInputMessage="1" showErrorMessage="1" promptTitle="入力書式例" prompt="極力省略は避けてください&#10;&#10;第81回上越陸上競技選手権大会&#10;平成25年度第1回妙高陸上競技記録会" imeMode="on" sqref="J5:J24 Q5:Q24 X5:X24 J47:J66 Q47:Q66 X47:X60"/>
  </dataValidations>
  <printOptions horizontalCentered="1" verticalCentered="1"/>
  <pageMargins left="0" right="0" top="0" bottom="0" header="0.5118110236220472" footer="0.5118110236220472"/>
  <pageSetup horizontalDpi="300" verticalDpi="300" orientation="landscape" paperSize="9" scale="65" r:id="rId1"/>
  <rowBreaks count="1" manualBreakCount="1">
    <brk id="44" min="1" max="22" man="1"/>
  </rowBreaks>
</worksheet>
</file>

<file path=xl/worksheets/sheet6.xml><?xml version="1.0" encoding="utf-8"?>
<worksheet xmlns="http://schemas.openxmlformats.org/spreadsheetml/2006/main" xmlns:r="http://schemas.openxmlformats.org/officeDocument/2006/relationships">
  <sheetPr>
    <tabColor indexed="11"/>
    <pageSetUpPr fitToPage="1"/>
  </sheetPr>
  <dimension ref="B1:I46"/>
  <sheetViews>
    <sheetView showGridLines="0" showRowColHeaders="0" showZeros="0" zoomScale="75" zoomScaleNormal="75" zoomScalePageLayoutView="0" workbookViewId="0" topLeftCell="C1">
      <pane ySplit="6" topLeftCell="A7" activePane="bottomLeft" state="frozen"/>
      <selection pane="topLeft" activeCell="A1" sqref="A1"/>
      <selection pane="bottomLeft" activeCell="C3" sqref="C3"/>
    </sheetView>
  </sheetViews>
  <sheetFormatPr defaultColWidth="0" defaultRowHeight="13.5" zeroHeight="1"/>
  <cols>
    <col min="1" max="1" width="9.00390625" style="0" customWidth="1"/>
    <col min="2" max="2" width="5.125" style="1" customWidth="1"/>
    <col min="3" max="3" width="8.125" style="1" customWidth="1"/>
    <col min="4" max="4" width="17.00390625" style="1" customWidth="1"/>
    <col min="5" max="5" width="17.375" style="1" customWidth="1"/>
    <col min="6" max="6" width="8.125" style="1" customWidth="1"/>
    <col min="7" max="9" width="17.375" style="2" customWidth="1"/>
    <col min="10" max="10" width="6.50390625" style="0" customWidth="1"/>
    <col min="11" max="16384" width="0" style="0" hidden="1" customWidth="1"/>
  </cols>
  <sheetData>
    <row r="1" spans="2:9" ht="38.25" customHeight="1">
      <c r="B1" s="157"/>
      <c r="C1" s="159"/>
      <c r="D1" s="160"/>
      <c r="E1" s="159"/>
      <c r="F1" s="168" t="s">
        <v>165</v>
      </c>
      <c r="G1" s="158"/>
      <c r="H1" s="158"/>
      <c r="I1" s="167" t="s">
        <v>63</v>
      </c>
    </row>
    <row r="2" spans="3:9" ht="28.5" customHeight="1">
      <c r="C2" s="42" t="s">
        <v>27</v>
      </c>
      <c r="G2" s="481" t="s">
        <v>166</v>
      </c>
      <c r="H2" s="482"/>
      <c r="I2" s="136"/>
    </row>
    <row r="3" spans="3:9" ht="17.25">
      <c r="C3" s="192">
        <f>IF('学校情報入力シート'!D5="","",'学校情報入力シート'!D5)</f>
      </c>
      <c r="D3" s="483">
        <f>'学校情報入力シート'!D6</f>
        <v>0</v>
      </c>
      <c r="E3" s="483"/>
      <c r="G3" s="8" t="s">
        <v>0</v>
      </c>
      <c r="H3" s="2">
        <f>'学校情報入力シート'!D9</f>
        <v>0</v>
      </c>
      <c r="I3" s="35"/>
    </row>
    <row r="4" spans="3:8" ht="21" customHeight="1" thickBot="1">
      <c r="C4" s="480" t="s">
        <v>167</v>
      </c>
      <c r="D4" s="480"/>
      <c r="E4" s="480"/>
      <c r="F4" s="480"/>
      <c r="G4" s="480"/>
      <c r="H4" s="480"/>
    </row>
    <row r="5" spans="3:8" ht="21">
      <c r="C5" s="474" t="s">
        <v>29</v>
      </c>
      <c r="D5" s="475"/>
      <c r="E5" s="476"/>
      <c r="F5" s="477" t="s">
        <v>28</v>
      </c>
      <c r="G5" s="478"/>
      <c r="H5" s="479"/>
    </row>
    <row r="6" spans="3:8" ht="18" thickBot="1">
      <c r="C6" s="133" t="s">
        <v>11</v>
      </c>
      <c r="D6" s="134" t="s">
        <v>4</v>
      </c>
      <c r="E6" s="135" t="s">
        <v>1</v>
      </c>
      <c r="F6" s="140" t="s">
        <v>8</v>
      </c>
      <c r="G6" s="141" t="s">
        <v>4</v>
      </c>
      <c r="H6" s="142" t="s">
        <v>1</v>
      </c>
    </row>
    <row r="7" spans="3:8" ht="22.5">
      <c r="C7" s="32">
        <f>'申込入力シート'!AC5</f>
        <v>1</v>
      </c>
      <c r="D7" s="39" t="str">
        <f>'申込入力シート'!AD5</f>
        <v>１年 100m</v>
      </c>
      <c r="E7" s="36">
        <f>'申込入力シート'!AE5</f>
        <v>0</v>
      </c>
      <c r="F7" s="143">
        <f>'申込入力シート'!AC47</f>
        <v>1</v>
      </c>
      <c r="G7" s="144" t="str">
        <f>'申込入力シート'!AD47</f>
        <v>１年 100m</v>
      </c>
      <c r="H7" s="145">
        <f>'申込入力シート'!AE47</f>
        <v>0</v>
      </c>
    </row>
    <row r="8" spans="3:8" ht="22.5">
      <c r="C8" s="33">
        <f>'申込入力シート'!AC6</f>
        <v>2</v>
      </c>
      <c r="D8" s="40" t="str">
        <f>'申込入力シート'!AD6</f>
        <v>１年 1500m</v>
      </c>
      <c r="E8" s="37">
        <f>'申込入力シート'!AE6</f>
        <v>0</v>
      </c>
      <c r="F8" s="146">
        <f>'申込入力シート'!AC48</f>
        <v>2</v>
      </c>
      <c r="G8" s="147" t="str">
        <f>'申込入力シート'!AD48</f>
        <v>２年 100m</v>
      </c>
      <c r="H8" s="145">
        <f>'申込入力シート'!AE48</f>
        <v>0</v>
      </c>
    </row>
    <row r="9" spans="3:8" ht="22.5">
      <c r="C9" s="33">
        <f>'申込入力シート'!AC7</f>
        <v>3</v>
      </c>
      <c r="D9" s="40" t="str">
        <f>'申込入力シート'!AD7</f>
        <v>２年 100m</v>
      </c>
      <c r="E9" s="37">
        <f>'申込入力シート'!AE7</f>
        <v>0</v>
      </c>
      <c r="F9" s="146">
        <f>'申込入力シート'!AC49</f>
        <v>3</v>
      </c>
      <c r="G9" s="147" t="str">
        <f>'申込入力シート'!AD49</f>
        <v>３年 100m</v>
      </c>
      <c r="H9" s="145">
        <f>'申込入力シート'!AE49</f>
        <v>0</v>
      </c>
    </row>
    <row r="10" spans="3:8" ht="22.5">
      <c r="C10" s="33">
        <f>'申込入力シート'!AC8</f>
        <v>4</v>
      </c>
      <c r="D10" s="40" t="str">
        <f>'申込入力シート'!AD8</f>
        <v>３年 100m</v>
      </c>
      <c r="E10" s="37">
        <f>'申込入力シート'!AE8</f>
        <v>0</v>
      </c>
      <c r="F10" s="146">
        <f>'申込入力シート'!AC50</f>
        <v>4</v>
      </c>
      <c r="G10" s="147" t="str">
        <f>'申込入力シート'!AD50</f>
        <v>共通 200m</v>
      </c>
      <c r="H10" s="145">
        <f>'申込入力シート'!AE50</f>
        <v>0</v>
      </c>
    </row>
    <row r="11" spans="3:8" ht="22.5">
      <c r="C11" s="33">
        <f>'申込入力シート'!AC9</f>
        <v>5</v>
      </c>
      <c r="D11" s="40" t="str">
        <f>'申込入力シート'!AD9</f>
        <v>共通 200m</v>
      </c>
      <c r="E11" s="37">
        <f>'申込入力シート'!AE9</f>
        <v>0</v>
      </c>
      <c r="F11" s="146">
        <f>'申込入力シート'!AC51</f>
        <v>5</v>
      </c>
      <c r="G11" s="147" t="str">
        <f>'申込入力シート'!AD51</f>
        <v>共通 800m</v>
      </c>
      <c r="H11" s="145">
        <f>'申込入力シート'!AE51</f>
        <v>0</v>
      </c>
    </row>
    <row r="12" spans="3:8" ht="22.5">
      <c r="C12" s="33">
        <f>'申込入力シート'!AC10</f>
        <v>6</v>
      </c>
      <c r="D12" s="40" t="str">
        <f>'申込入力シート'!AD10</f>
        <v>共通 400m</v>
      </c>
      <c r="E12" s="37">
        <f>'申込入力シート'!AE10</f>
        <v>0</v>
      </c>
      <c r="F12" s="146">
        <f>'申込入力シート'!AC52</f>
        <v>6</v>
      </c>
      <c r="G12" s="147" t="str">
        <f>'申込入力シート'!AD52</f>
        <v>共通1500m</v>
      </c>
      <c r="H12" s="145">
        <f>'申込入力シート'!AE52</f>
        <v>0</v>
      </c>
    </row>
    <row r="13" spans="3:8" ht="22.5">
      <c r="C13" s="33">
        <f>'申込入力シート'!AC11</f>
        <v>7</v>
      </c>
      <c r="D13" s="40" t="str">
        <f>'申込入力シート'!AD11</f>
        <v>共通 800m</v>
      </c>
      <c r="E13" s="37">
        <f>'申込入力シート'!AE11</f>
        <v>0</v>
      </c>
      <c r="F13" s="146">
        <f>'申込入力シート'!AC53</f>
        <v>7</v>
      </c>
      <c r="G13" s="147" t="str">
        <f>'申込入力シート'!AD53</f>
        <v>共通100mH</v>
      </c>
      <c r="H13" s="145">
        <f>'申込入力シート'!AE53</f>
        <v>0</v>
      </c>
    </row>
    <row r="14" spans="3:8" ht="22.5">
      <c r="C14" s="33">
        <f>'申込入力シート'!AC12</f>
        <v>8</v>
      </c>
      <c r="D14" s="40" t="str">
        <f>'申込入力シート'!AD12</f>
        <v>共通1500m</v>
      </c>
      <c r="E14" s="37">
        <f>'申込入力シート'!AE12</f>
        <v>0</v>
      </c>
      <c r="F14" s="146">
        <f>'申込入力シート'!AC54</f>
        <v>8</v>
      </c>
      <c r="G14" s="147" t="str">
        <f>'申込入力シート'!AD54</f>
        <v>共通走高跳</v>
      </c>
      <c r="H14" s="145">
        <f>'申込入力シート'!AE54</f>
        <v>0</v>
      </c>
    </row>
    <row r="15" spans="3:8" ht="22.5">
      <c r="C15" s="33">
        <f>'申込入力シート'!AC13</f>
        <v>9</v>
      </c>
      <c r="D15" s="40" t="str">
        <f>'申込入力シート'!AD13</f>
        <v>共通3000m</v>
      </c>
      <c r="E15" s="37">
        <f>'申込入力シート'!AE13</f>
        <v>0</v>
      </c>
      <c r="F15" s="146">
        <f>'申込入力シート'!AC55</f>
        <v>9</v>
      </c>
      <c r="G15" s="147" t="str">
        <f>'申込入力シート'!AD55</f>
        <v>共通走幅跳</v>
      </c>
      <c r="H15" s="145">
        <f>'申込入力シート'!AE55</f>
        <v>0</v>
      </c>
    </row>
    <row r="16" spans="3:8" ht="22.5">
      <c r="C16" s="33">
        <f>'申込入力シート'!AC14</f>
        <v>10</v>
      </c>
      <c r="D16" s="40" t="str">
        <f>'申込入力シート'!AD14</f>
        <v>共通110mH</v>
      </c>
      <c r="E16" s="37">
        <f>'申込入力シート'!AE14</f>
        <v>0</v>
      </c>
      <c r="F16" s="146">
        <f>'申込入力シート'!AC56</f>
        <v>10</v>
      </c>
      <c r="G16" s="147" t="str">
        <f>'申込入力シート'!AD56</f>
        <v>共通砲丸投</v>
      </c>
      <c r="H16" s="145">
        <f>'申込入力シート'!AE56</f>
        <v>0</v>
      </c>
    </row>
    <row r="17" spans="3:8" ht="22.5">
      <c r="C17" s="33">
        <f>'申込入力シート'!AC15</f>
        <v>11</v>
      </c>
      <c r="D17" s="40" t="str">
        <f>'申込入力シート'!AD15</f>
        <v>共通走高跳</v>
      </c>
      <c r="E17" s="37">
        <f>'申込入力シート'!AE15</f>
        <v>0</v>
      </c>
      <c r="F17" s="146">
        <f>'申込入力シート'!AC57</f>
        <v>11</v>
      </c>
      <c r="G17" s="147" t="str">
        <f>'申込入力シート'!AD57</f>
        <v>共通四種競技</v>
      </c>
      <c r="H17" s="145">
        <f>'申込入力シート'!AE57</f>
        <v>0</v>
      </c>
    </row>
    <row r="18" spans="3:8" ht="22.5">
      <c r="C18" s="33">
        <f>'申込入力シート'!AC16</f>
        <v>12</v>
      </c>
      <c r="D18" s="40" t="str">
        <f>'申込入力シート'!AD16</f>
        <v>共通棒高跳</v>
      </c>
      <c r="E18" s="37">
        <f>'申込入力シート'!AE16</f>
        <v>0</v>
      </c>
      <c r="F18" s="146">
        <f>'申込入力シート'!AC58</f>
        <v>12</v>
      </c>
      <c r="G18" s="147" t="str">
        <f>'申込入力シート'!AD58</f>
        <v>共通4×100mR</v>
      </c>
      <c r="H18" s="145">
        <f>'申込入力シート'!AE58</f>
        <v>0</v>
      </c>
    </row>
    <row r="19" spans="3:8" ht="22.5">
      <c r="C19" s="33">
        <f>'申込入力シート'!AC17</f>
        <v>13</v>
      </c>
      <c r="D19" s="40" t="str">
        <f>'申込入力シート'!AD17</f>
        <v>共通走幅跳</v>
      </c>
      <c r="E19" s="37">
        <f>'申込入力シート'!AE17</f>
        <v>0</v>
      </c>
      <c r="F19" s="146">
        <f>'申込入力シート'!AC59</f>
        <v>13</v>
      </c>
      <c r="G19" s="147">
        <f>'申込入力シート'!AD59</f>
        <v>0</v>
      </c>
      <c r="H19" s="145">
        <f>'申込入力シート'!AE59</f>
        <v>0</v>
      </c>
    </row>
    <row r="20" spans="3:8" ht="22.5">
      <c r="C20" s="33">
        <f>'申込入力シート'!AC18</f>
        <v>14</v>
      </c>
      <c r="D20" s="40" t="str">
        <f>'申込入力シート'!AD18</f>
        <v>共通砲丸投</v>
      </c>
      <c r="E20" s="37">
        <f>'申込入力シート'!AE18</f>
        <v>0</v>
      </c>
      <c r="F20" s="146">
        <f>'申込入力シート'!AC60</f>
        <v>14</v>
      </c>
      <c r="G20" s="147">
        <f>'申込入力シート'!AD60</f>
        <v>0</v>
      </c>
      <c r="H20" s="145">
        <f>'申込入力シート'!AE60</f>
        <v>0</v>
      </c>
    </row>
    <row r="21" spans="3:8" ht="22.5">
      <c r="C21" s="33">
        <f>'申込入力シート'!AC19</f>
        <v>15</v>
      </c>
      <c r="D21" s="40" t="str">
        <f>'申込入力シート'!AD19</f>
        <v>共通四種競技</v>
      </c>
      <c r="E21" s="37">
        <f>'申込入力シート'!AE19</f>
        <v>0</v>
      </c>
      <c r="F21" s="146">
        <f>'申込入力シート'!AC61</f>
        <v>15</v>
      </c>
      <c r="G21" s="147">
        <f>'申込入力シート'!AD61</f>
        <v>0</v>
      </c>
      <c r="H21" s="145">
        <f>'申込入力シート'!AE61</f>
        <v>0</v>
      </c>
    </row>
    <row r="22" spans="3:8" ht="22.5">
      <c r="C22" s="33">
        <f>'申込入力シート'!AC20</f>
        <v>16</v>
      </c>
      <c r="D22" s="40" t="str">
        <f>'申込入力シート'!AD20</f>
        <v>共通4×100mR</v>
      </c>
      <c r="E22" s="37">
        <f>'申込入力シート'!AE20</f>
        <v>0</v>
      </c>
      <c r="F22" s="146">
        <f>'申込入力シート'!AC62</f>
        <v>16</v>
      </c>
      <c r="G22" s="147">
        <f>'申込入力シート'!AD62</f>
        <v>0</v>
      </c>
      <c r="H22" s="145">
        <f>'申込入力シート'!AE62</f>
        <v>0</v>
      </c>
    </row>
    <row r="23" spans="3:8" ht="22.5">
      <c r="C23" s="33">
        <f>'申込入力シート'!AC21</f>
        <v>17</v>
      </c>
      <c r="D23" s="40">
        <f>'申込入力シート'!AD21</f>
        <v>0</v>
      </c>
      <c r="E23" s="37">
        <f>'申込入力シート'!AE21</f>
        <v>0</v>
      </c>
      <c r="F23" s="146">
        <f>'申込入力シート'!AC63</f>
        <v>17</v>
      </c>
      <c r="G23" s="147">
        <f>'申込入力シート'!AD63</f>
        <v>0</v>
      </c>
      <c r="H23" s="145">
        <f>'申込入力シート'!AE63</f>
        <v>0</v>
      </c>
    </row>
    <row r="24" spans="3:8" ht="22.5">
      <c r="C24" s="33">
        <f>'申込入力シート'!AC22</f>
        <v>18</v>
      </c>
      <c r="D24" s="40">
        <f>'申込入力シート'!AD22</f>
        <v>0</v>
      </c>
      <c r="E24" s="37">
        <f>'申込入力シート'!AE22</f>
        <v>0</v>
      </c>
      <c r="F24" s="146">
        <f>'申込入力シート'!AC64</f>
        <v>18</v>
      </c>
      <c r="G24" s="147">
        <f>'申込入力シート'!AD64</f>
        <v>0</v>
      </c>
      <c r="H24" s="145">
        <f>'申込入力シート'!AE64</f>
        <v>0</v>
      </c>
    </row>
    <row r="25" spans="3:8" ht="22.5">
      <c r="C25" s="33">
        <f>'申込入力シート'!AC23</f>
        <v>19</v>
      </c>
      <c r="D25" s="40">
        <f>'申込入力シート'!AD23</f>
        <v>0</v>
      </c>
      <c r="E25" s="37">
        <f>'申込入力シート'!AE23</f>
        <v>0</v>
      </c>
      <c r="F25" s="146">
        <f>'申込入力シート'!AC65</f>
        <v>19</v>
      </c>
      <c r="G25" s="147">
        <f>'申込入力シート'!AD65</f>
        <v>0</v>
      </c>
      <c r="H25" s="145">
        <f>'申込入力シート'!AE65</f>
        <v>0</v>
      </c>
    </row>
    <row r="26" spans="3:8" ht="22.5">
      <c r="C26" s="33">
        <f>'申込入力シート'!AC24</f>
        <v>20</v>
      </c>
      <c r="D26" s="40">
        <f>'申込入力シート'!AD24</f>
        <v>0</v>
      </c>
      <c r="E26" s="37">
        <f>'申込入力シート'!AE24</f>
        <v>0</v>
      </c>
      <c r="F26" s="146">
        <f>'申込入力シート'!AC66</f>
        <v>20</v>
      </c>
      <c r="G26" s="147">
        <f>'申込入力シート'!AD66</f>
        <v>0</v>
      </c>
      <c r="H26" s="145">
        <f>'申込入力シート'!AE66</f>
        <v>0</v>
      </c>
    </row>
    <row r="27" spans="3:8" ht="22.5">
      <c r="C27" s="33">
        <f>'申込入力シート'!AC25</f>
        <v>21</v>
      </c>
      <c r="D27" s="40">
        <f>'申込入力シート'!AD25</f>
        <v>0</v>
      </c>
      <c r="E27" s="37">
        <f>'申込入力シート'!AE25</f>
        <v>0</v>
      </c>
      <c r="F27" s="146">
        <f>'申込入力シート'!AC67</f>
        <v>21</v>
      </c>
      <c r="G27" s="147">
        <f>'申込入力シート'!AD67</f>
        <v>0</v>
      </c>
      <c r="H27" s="145">
        <f>'申込入力シート'!AE67</f>
        <v>0</v>
      </c>
    </row>
    <row r="28" spans="3:8" ht="22.5">
      <c r="C28" s="33">
        <f>'申込入力シート'!AC26</f>
        <v>22</v>
      </c>
      <c r="D28" s="40">
        <f>'申込入力シート'!AD26</f>
        <v>0</v>
      </c>
      <c r="E28" s="37">
        <f>'申込入力シート'!AE26</f>
        <v>0</v>
      </c>
      <c r="F28" s="146">
        <f>'申込入力シート'!AC68</f>
        <v>22</v>
      </c>
      <c r="G28" s="147">
        <f>'申込入力シート'!AD68</f>
        <v>0</v>
      </c>
      <c r="H28" s="145">
        <f>'申込入力シート'!AE68</f>
        <v>0</v>
      </c>
    </row>
    <row r="29" spans="3:8" ht="22.5">
      <c r="C29" s="33">
        <f>'申込入力シート'!AC27</f>
        <v>23</v>
      </c>
      <c r="D29" s="40">
        <f>'申込入力シート'!AD27</f>
        <v>0</v>
      </c>
      <c r="E29" s="37">
        <f>'申込入力シート'!AE27</f>
        <v>0</v>
      </c>
      <c r="F29" s="146">
        <f>'申込入力シート'!AC69</f>
        <v>23</v>
      </c>
      <c r="G29" s="147">
        <f>'申込入力シート'!AD69</f>
        <v>0</v>
      </c>
      <c r="H29" s="145">
        <f>'申込入力シート'!AE69</f>
        <v>0</v>
      </c>
    </row>
    <row r="30" spans="3:8" ht="22.5">
      <c r="C30" s="33">
        <f>'申込入力シート'!AC28</f>
        <v>24</v>
      </c>
      <c r="D30" s="40">
        <f>'申込入力シート'!AD28</f>
        <v>0</v>
      </c>
      <c r="E30" s="37">
        <f>'申込入力シート'!AE28</f>
        <v>0</v>
      </c>
      <c r="F30" s="146">
        <f>'申込入力シート'!AC70</f>
        <v>24</v>
      </c>
      <c r="G30" s="147">
        <f>'申込入力シート'!AD70</f>
        <v>0</v>
      </c>
      <c r="H30" s="148">
        <f>'申込入力シート'!AE70</f>
        <v>0</v>
      </c>
    </row>
    <row r="31" spans="3:8" ht="22.5">
      <c r="C31" s="33">
        <f>'申込入力シート'!AC29</f>
        <v>25</v>
      </c>
      <c r="D31" s="40">
        <f>'申込入力シート'!AD29</f>
        <v>0</v>
      </c>
      <c r="E31" s="37">
        <f>'申込入力シート'!AE29</f>
        <v>0</v>
      </c>
      <c r="F31" s="146">
        <f>'申込入力シート'!AC71</f>
        <v>25</v>
      </c>
      <c r="G31" s="147">
        <f>'申込入力シート'!AD71</f>
        <v>0</v>
      </c>
      <c r="H31" s="148">
        <f>'申込入力シート'!AE71</f>
        <v>0</v>
      </c>
    </row>
    <row r="32" spans="3:8" ht="22.5">
      <c r="C32" s="33">
        <f>'申込入力シート'!AC30</f>
        <v>26</v>
      </c>
      <c r="D32" s="40">
        <f>'申込入力シート'!AD30</f>
        <v>0</v>
      </c>
      <c r="E32" s="37">
        <f>'申込入力シート'!AE30</f>
        <v>0</v>
      </c>
      <c r="F32" s="146">
        <f>'申込入力シート'!AC72</f>
        <v>26</v>
      </c>
      <c r="G32" s="147">
        <f>'申込入力シート'!AD72</f>
        <v>0</v>
      </c>
      <c r="H32" s="148">
        <f>'申込入力シート'!AE72</f>
        <v>0</v>
      </c>
    </row>
    <row r="33" spans="3:8" ht="22.5">
      <c r="C33" s="33">
        <f>'申込入力シート'!AC31</f>
        <v>27</v>
      </c>
      <c r="D33" s="40">
        <f>'申込入力シート'!AD31</f>
        <v>0</v>
      </c>
      <c r="E33" s="37">
        <f>'申込入力シート'!AE31</f>
        <v>0</v>
      </c>
      <c r="F33" s="146">
        <f>'申込入力シート'!AC73</f>
        <v>27</v>
      </c>
      <c r="G33" s="147">
        <f>'申込入力シート'!AD73</f>
        <v>0</v>
      </c>
      <c r="H33" s="148">
        <f>'申込入力シート'!AE73</f>
        <v>0</v>
      </c>
    </row>
    <row r="34" spans="3:8" ht="22.5">
      <c r="C34" s="33">
        <f>'申込入力シート'!AC32</f>
        <v>28</v>
      </c>
      <c r="D34" s="40">
        <f>'申込入力シート'!AD32</f>
        <v>0</v>
      </c>
      <c r="E34" s="37">
        <f>'申込入力シート'!AE32</f>
        <v>0</v>
      </c>
      <c r="F34" s="146">
        <f>'申込入力シート'!AC74</f>
        <v>28</v>
      </c>
      <c r="G34" s="147">
        <f>'申込入力シート'!AD74</f>
        <v>0</v>
      </c>
      <c r="H34" s="148">
        <f>'申込入力シート'!AE74</f>
        <v>0</v>
      </c>
    </row>
    <row r="35" spans="3:8" ht="22.5">
      <c r="C35" s="33">
        <f>'申込入力シート'!AC33</f>
        <v>29</v>
      </c>
      <c r="D35" s="40">
        <f>'申込入力シート'!AD33</f>
        <v>0</v>
      </c>
      <c r="E35" s="37">
        <f>'申込入力シート'!AE33</f>
        <v>0</v>
      </c>
      <c r="F35" s="146">
        <f>'申込入力シート'!AC75</f>
        <v>29</v>
      </c>
      <c r="G35" s="147">
        <f>'申込入力シート'!AD75</f>
        <v>0</v>
      </c>
      <c r="H35" s="148">
        <f>'申込入力シート'!AE75</f>
        <v>0</v>
      </c>
    </row>
    <row r="36" spans="3:8" ht="22.5">
      <c r="C36" s="33">
        <f>'申込入力シート'!AC34</f>
        <v>30</v>
      </c>
      <c r="D36" s="40">
        <f>'申込入力シート'!AD34</f>
        <v>0</v>
      </c>
      <c r="E36" s="37">
        <f>'申込入力シート'!AE34</f>
        <v>0</v>
      </c>
      <c r="F36" s="146">
        <f>'申込入力シート'!AC76</f>
        <v>30</v>
      </c>
      <c r="G36" s="147">
        <f>'申込入力シート'!AD76</f>
        <v>0</v>
      </c>
      <c r="H36" s="148">
        <f>'申込入力シート'!AE76</f>
        <v>0</v>
      </c>
    </row>
    <row r="37" spans="3:8" ht="22.5">
      <c r="C37" s="33">
        <f>'申込入力シート'!AC35</f>
        <v>31</v>
      </c>
      <c r="D37" s="40">
        <f>'申込入力シート'!AD35</f>
        <v>0</v>
      </c>
      <c r="E37" s="37">
        <f>'申込入力シート'!AE35</f>
        <v>0</v>
      </c>
      <c r="F37" s="146">
        <f>'申込入力シート'!AC77</f>
        <v>31</v>
      </c>
      <c r="G37" s="147">
        <f>'申込入力シート'!AD77</f>
        <v>0</v>
      </c>
      <c r="H37" s="148">
        <f>'申込入力シート'!AE77</f>
        <v>0</v>
      </c>
    </row>
    <row r="38" spans="3:8" ht="22.5">
      <c r="C38" s="33">
        <f>'申込入力シート'!AC36</f>
        <v>32</v>
      </c>
      <c r="D38" s="40">
        <f>'申込入力シート'!AD36</f>
        <v>0</v>
      </c>
      <c r="E38" s="37">
        <f>'申込入力シート'!AE36</f>
        <v>0</v>
      </c>
      <c r="F38" s="146">
        <f>'申込入力シート'!AC78</f>
        <v>32</v>
      </c>
      <c r="G38" s="147">
        <f>'申込入力シート'!AD78</f>
        <v>0</v>
      </c>
      <c r="H38" s="148">
        <f>'申込入力シート'!AE78</f>
        <v>0</v>
      </c>
    </row>
    <row r="39" spans="3:8" ht="22.5">
      <c r="C39" s="33">
        <f>'申込入力シート'!AC37</f>
        <v>33</v>
      </c>
      <c r="D39" s="40">
        <f>'申込入力シート'!AD37</f>
        <v>0</v>
      </c>
      <c r="E39" s="37">
        <f>'申込入力シート'!AE37</f>
        <v>0</v>
      </c>
      <c r="F39" s="146">
        <f>'申込入力シート'!AC79</f>
        <v>33</v>
      </c>
      <c r="G39" s="147">
        <f>'申込入力シート'!AD79</f>
        <v>0</v>
      </c>
      <c r="H39" s="148">
        <f>'申込入力シート'!AE79</f>
        <v>0</v>
      </c>
    </row>
    <row r="40" spans="3:8" ht="22.5">
      <c r="C40" s="33">
        <f>'申込入力シート'!AC38</f>
        <v>34</v>
      </c>
      <c r="D40" s="40">
        <f>'申込入力シート'!AD38</f>
        <v>0</v>
      </c>
      <c r="E40" s="37">
        <f>'申込入力シート'!AE38</f>
        <v>0</v>
      </c>
      <c r="F40" s="146">
        <f>'申込入力シート'!AC80</f>
        <v>34</v>
      </c>
      <c r="G40" s="147">
        <f>'申込入力シート'!AD80</f>
        <v>0</v>
      </c>
      <c r="H40" s="148">
        <f>'申込入力シート'!AE80</f>
        <v>0</v>
      </c>
    </row>
    <row r="41" spans="3:8" ht="22.5">
      <c r="C41" s="33">
        <f>'申込入力シート'!AC39</f>
        <v>35</v>
      </c>
      <c r="D41" s="40">
        <f>'申込入力シート'!AD39</f>
        <v>0</v>
      </c>
      <c r="E41" s="37">
        <f>'申込入力シート'!AE39</f>
        <v>0</v>
      </c>
      <c r="F41" s="146">
        <f>'申込入力シート'!AC81</f>
        <v>35</v>
      </c>
      <c r="G41" s="147">
        <f>'申込入力シート'!AD81</f>
        <v>0</v>
      </c>
      <c r="H41" s="148">
        <f>'申込入力シート'!AE81</f>
        <v>0</v>
      </c>
    </row>
    <row r="42" spans="3:8" ht="22.5">
      <c r="C42" s="33">
        <f>'申込入力シート'!AC40</f>
        <v>36</v>
      </c>
      <c r="D42" s="40">
        <f>'申込入力シート'!AD40</f>
        <v>0</v>
      </c>
      <c r="E42" s="37">
        <f>'申込入力シート'!AE40</f>
        <v>0</v>
      </c>
      <c r="F42" s="146">
        <f>'申込入力シート'!AC82</f>
        <v>36</v>
      </c>
      <c r="G42" s="147">
        <f>'申込入力シート'!AD82</f>
        <v>0</v>
      </c>
      <c r="H42" s="148">
        <f>'申込入力シート'!AE82</f>
        <v>0</v>
      </c>
    </row>
    <row r="43" spans="3:8" ht="22.5">
      <c r="C43" s="33">
        <f>'申込入力シート'!AC41</f>
        <v>37</v>
      </c>
      <c r="D43" s="40">
        <f>'申込入力シート'!AD41</f>
        <v>0</v>
      </c>
      <c r="E43" s="37">
        <f>'申込入力シート'!AE41</f>
        <v>0</v>
      </c>
      <c r="F43" s="146">
        <f>'申込入力シート'!AC83</f>
        <v>37</v>
      </c>
      <c r="G43" s="147">
        <f>'申込入力シート'!AD83</f>
        <v>0</v>
      </c>
      <c r="H43" s="148">
        <f>'申込入力シート'!AE83</f>
        <v>0</v>
      </c>
    </row>
    <row r="44" spans="3:8" ht="22.5">
      <c r="C44" s="33">
        <f>'申込入力シート'!AC42</f>
        <v>38</v>
      </c>
      <c r="D44" s="40">
        <f>'申込入力シート'!AD42</f>
        <v>0</v>
      </c>
      <c r="E44" s="37">
        <f>'申込入力シート'!AE42</f>
        <v>0</v>
      </c>
      <c r="F44" s="146">
        <f>'申込入力シート'!AC84</f>
        <v>38</v>
      </c>
      <c r="G44" s="147">
        <f>'申込入力シート'!AD84</f>
        <v>0</v>
      </c>
      <c r="H44" s="148">
        <f>'申込入力シート'!AE84</f>
        <v>0</v>
      </c>
    </row>
    <row r="45" spans="3:8" ht="22.5">
      <c r="C45" s="33">
        <f>'申込入力シート'!AC43</f>
        <v>39</v>
      </c>
      <c r="D45" s="40">
        <f>'申込入力シート'!AD43</f>
        <v>0</v>
      </c>
      <c r="E45" s="37">
        <f>'申込入力シート'!AE43</f>
        <v>0</v>
      </c>
      <c r="F45" s="146">
        <f>'申込入力シート'!AC85</f>
        <v>39</v>
      </c>
      <c r="G45" s="147">
        <f>'申込入力シート'!AD85</f>
        <v>0</v>
      </c>
      <c r="H45" s="148">
        <f>'申込入力シート'!AE85</f>
        <v>0</v>
      </c>
    </row>
    <row r="46" spans="3:8" ht="23.25" thickBot="1">
      <c r="C46" s="34">
        <f>'申込入力シート'!AC44</f>
        <v>40</v>
      </c>
      <c r="D46" s="41">
        <f>'申込入力シート'!AD44</f>
        <v>0</v>
      </c>
      <c r="E46" s="38">
        <f>'申込入力シート'!AE44</f>
        <v>0</v>
      </c>
      <c r="F46" s="149">
        <f>'申込入力シート'!AC86</f>
        <v>40</v>
      </c>
      <c r="G46" s="150">
        <f>'申込入力シート'!AD86</f>
        <v>0</v>
      </c>
      <c r="H46" s="151">
        <f>'申込入力シート'!AE86</f>
        <v>0</v>
      </c>
    </row>
    <row r="47" ht="21.75" customHeight="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sheetData>
  <sheetProtection sheet="1"/>
  <mergeCells count="5">
    <mergeCell ref="C5:E5"/>
    <mergeCell ref="F5:H5"/>
    <mergeCell ref="C4:H4"/>
    <mergeCell ref="G2:H2"/>
    <mergeCell ref="D3:E3"/>
  </mergeCells>
  <printOptions horizontalCentered="1" verticalCentered="1"/>
  <pageMargins left="0.3937007874015748" right="0.3937007874015748" top="0.3937007874015748" bottom="0.2755905511811024" header="0.2755905511811024" footer="0.1968503937007874"/>
  <pageSetup fitToHeight="1" fitToWidth="1" horizontalDpi="300" verticalDpi="300" orientation="portrait" paperSize="9" scale="85" r:id="rId1"/>
  <rowBreaks count="1" manualBreakCount="1">
    <brk id="1" min="1" max="8" man="1"/>
  </rowBreaks>
</worksheet>
</file>

<file path=xl/worksheets/sheet7.xml><?xml version="1.0" encoding="utf-8"?>
<worksheet xmlns="http://schemas.openxmlformats.org/spreadsheetml/2006/main" xmlns:r="http://schemas.openxmlformats.org/officeDocument/2006/relationships">
  <sheetPr>
    <pageSetUpPr fitToPage="1"/>
  </sheetPr>
  <dimension ref="A1:AJ52"/>
  <sheetViews>
    <sheetView showGridLines="0" showRowColHeaders="0" zoomScalePageLayoutView="0" workbookViewId="0" topLeftCell="A25">
      <selection activeCell="F40" sqref="F40"/>
    </sheetView>
  </sheetViews>
  <sheetFormatPr defaultColWidth="0" defaultRowHeight="13.5" zeroHeight="1"/>
  <cols>
    <col min="1" max="1" width="10.375" style="399" customWidth="1"/>
    <col min="2" max="2" width="5.875" style="399" customWidth="1"/>
    <col min="3" max="3" width="3.625" style="399" bestFit="1" customWidth="1"/>
    <col min="4" max="4" width="5.875" style="399" customWidth="1"/>
    <col min="5" max="5" width="3.625" style="399" bestFit="1" customWidth="1"/>
    <col min="6" max="6" width="5.875" style="399" customWidth="1"/>
    <col min="7" max="7" width="7.375" style="399" bestFit="1" customWidth="1"/>
    <col min="8" max="8" width="6.00390625" style="399" customWidth="1"/>
    <col min="9" max="9" width="5.00390625" style="399" customWidth="1"/>
    <col min="10" max="11" width="9.00390625" style="399" customWidth="1"/>
    <col min="12" max="12" width="6.00390625" style="399" customWidth="1"/>
    <col min="13" max="13" width="7.125" style="399" customWidth="1"/>
    <col min="14" max="14" width="3.625" style="403" customWidth="1"/>
    <col min="15" max="15" width="15.625" style="400" customWidth="1"/>
    <col min="16" max="16" width="5.50390625" style="417" bestFit="1" customWidth="1"/>
    <col min="17" max="18" width="9.50390625" style="417" bestFit="1" customWidth="1"/>
    <col min="19" max="20" width="15.625" style="417" customWidth="1"/>
    <col min="21" max="23" width="15.625" style="417" hidden="1" customWidth="1"/>
    <col min="24" max="30" width="0" style="417" hidden="1" customWidth="1"/>
    <col min="31" max="16384" width="0" style="427" hidden="1" customWidth="1"/>
  </cols>
  <sheetData>
    <row r="1" spans="1:14" ht="13.5">
      <c r="A1" s="433"/>
      <c r="B1" s="433"/>
      <c r="C1" s="433"/>
      <c r="D1" s="433"/>
      <c r="E1" s="433"/>
      <c r="F1" s="433"/>
      <c r="G1" s="433"/>
      <c r="H1" s="433"/>
      <c r="I1" s="433"/>
      <c r="J1" s="433"/>
      <c r="K1" s="433"/>
      <c r="L1" s="433"/>
      <c r="M1" s="433"/>
      <c r="N1" s="434"/>
    </row>
    <row r="2" spans="1:14" ht="13.5">
      <c r="A2" s="433"/>
      <c r="B2" s="433"/>
      <c r="C2" s="433"/>
      <c r="D2" s="433"/>
      <c r="E2" s="433"/>
      <c r="F2" s="433"/>
      <c r="G2" s="433"/>
      <c r="H2" s="433"/>
      <c r="I2" s="433"/>
      <c r="J2" s="433"/>
      <c r="K2" s="433"/>
      <c r="L2" s="433"/>
      <c r="M2" s="433"/>
      <c r="N2" s="434"/>
    </row>
    <row r="3" spans="1:36" s="400" customFormat="1" ht="30.75" customHeight="1">
      <c r="A3" s="433"/>
      <c r="B3" s="433"/>
      <c r="C3" s="433"/>
      <c r="D3" s="433"/>
      <c r="E3" s="433"/>
      <c r="F3" s="433"/>
      <c r="G3" s="433"/>
      <c r="H3" s="433"/>
      <c r="I3" s="433"/>
      <c r="J3" s="433"/>
      <c r="K3" s="433" t="s">
        <v>169</v>
      </c>
      <c r="L3" s="484">
        <f>IF('学校情報入力シート'!D5="","",'学校情報入力シート'!D5)</f>
      </c>
      <c r="M3" s="484"/>
      <c r="N3" s="484"/>
      <c r="P3" s="417"/>
      <c r="Q3" s="417"/>
      <c r="R3" s="417"/>
      <c r="S3" s="417"/>
      <c r="T3" s="417"/>
      <c r="U3" s="417"/>
      <c r="V3" s="417"/>
      <c r="W3" s="417"/>
      <c r="X3" s="417"/>
      <c r="Y3" s="417"/>
      <c r="Z3" s="417"/>
      <c r="AA3" s="417"/>
      <c r="AB3" s="417"/>
      <c r="AC3" s="417"/>
      <c r="AD3" s="417"/>
      <c r="AE3" s="427"/>
      <c r="AF3" s="427"/>
      <c r="AG3" s="427"/>
      <c r="AH3" s="427"/>
      <c r="AI3" s="427"/>
      <c r="AJ3" s="427"/>
    </row>
    <row r="4" spans="1:36" s="400" customFormat="1" ht="11.25" customHeight="1">
      <c r="A4" s="433"/>
      <c r="B4" s="433"/>
      <c r="C4" s="433"/>
      <c r="D4" s="433"/>
      <c r="E4" s="433"/>
      <c r="F4" s="433"/>
      <c r="G4" s="433"/>
      <c r="H4" s="433"/>
      <c r="I4" s="433"/>
      <c r="J4" s="433"/>
      <c r="K4" s="433"/>
      <c r="L4" s="435"/>
      <c r="M4" s="435"/>
      <c r="N4" s="436"/>
      <c r="P4" s="417"/>
      <c r="Q4" s="417"/>
      <c r="R4" s="417"/>
      <c r="S4" s="417"/>
      <c r="T4" s="417"/>
      <c r="U4" s="417"/>
      <c r="V4" s="417"/>
      <c r="W4" s="417"/>
      <c r="X4" s="417"/>
      <c r="Y4" s="417"/>
      <c r="Z4" s="417"/>
      <c r="AA4" s="417"/>
      <c r="AB4" s="417"/>
      <c r="AC4" s="417"/>
      <c r="AD4" s="417"/>
      <c r="AE4" s="427"/>
      <c r="AF4" s="427"/>
      <c r="AG4" s="427"/>
      <c r="AH4" s="427"/>
      <c r="AI4" s="427"/>
      <c r="AJ4" s="427"/>
    </row>
    <row r="5" spans="1:36" s="400" customFormat="1" ht="34.5" customHeight="1">
      <c r="A5" s="485" t="str">
        <f>'主催者入力欄'!D2</f>
        <v>第63回全日本中学校通信陸上競技大会新潟県大会</v>
      </c>
      <c r="B5" s="485"/>
      <c r="C5" s="485"/>
      <c r="D5" s="485"/>
      <c r="E5" s="485"/>
      <c r="F5" s="485"/>
      <c r="G5" s="485"/>
      <c r="H5" s="485"/>
      <c r="I5" s="485"/>
      <c r="J5" s="485"/>
      <c r="K5" s="485"/>
      <c r="L5" s="485"/>
      <c r="M5" s="485"/>
      <c r="N5" s="485"/>
      <c r="P5" s="417"/>
      <c r="Q5" s="417"/>
      <c r="R5" s="417"/>
      <c r="S5" s="417"/>
      <c r="T5" s="417"/>
      <c r="U5" s="417"/>
      <c r="V5" s="417"/>
      <c r="W5" s="417"/>
      <c r="X5" s="417"/>
      <c r="Y5" s="417"/>
      <c r="Z5" s="417"/>
      <c r="AA5" s="417"/>
      <c r="AB5" s="417"/>
      <c r="AC5" s="417"/>
      <c r="AD5" s="417"/>
      <c r="AE5" s="427"/>
      <c r="AF5" s="427"/>
      <c r="AG5" s="427"/>
      <c r="AH5" s="427"/>
      <c r="AI5" s="427"/>
      <c r="AJ5" s="427"/>
    </row>
    <row r="6" spans="1:36" s="400" customFormat="1" ht="34.5" customHeight="1">
      <c r="A6" s="486" t="s">
        <v>483</v>
      </c>
      <c r="B6" s="486"/>
      <c r="C6" s="486"/>
      <c r="D6" s="486"/>
      <c r="E6" s="486"/>
      <c r="F6" s="486"/>
      <c r="G6" s="486"/>
      <c r="H6" s="486"/>
      <c r="I6" s="486"/>
      <c r="J6" s="486"/>
      <c r="K6" s="486"/>
      <c r="L6" s="486"/>
      <c r="M6" s="486"/>
      <c r="N6" s="486"/>
      <c r="P6" s="417"/>
      <c r="Q6" s="417"/>
      <c r="R6" s="417"/>
      <c r="S6" s="417"/>
      <c r="T6" s="417"/>
      <c r="U6" s="417"/>
      <c r="V6" s="417"/>
      <c r="W6" s="417"/>
      <c r="X6" s="417"/>
      <c r="Y6" s="417"/>
      <c r="Z6" s="417"/>
      <c r="AA6" s="417"/>
      <c r="AB6" s="417"/>
      <c r="AC6" s="417"/>
      <c r="AD6" s="417"/>
      <c r="AE6" s="427"/>
      <c r="AF6" s="427"/>
      <c r="AG6" s="427"/>
      <c r="AH6" s="427"/>
      <c r="AI6" s="427"/>
      <c r="AJ6" s="427"/>
    </row>
    <row r="7" spans="1:36" s="400" customFormat="1" ht="14.25" thickBot="1">
      <c r="A7" s="433"/>
      <c r="B7" s="433"/>
      <c r="C7" s="433"/>
      <c r="D7" s="433"/>
      <c r="E7" s="433"/>
      <c r="F7" s="433"/>
      <c r="G7" s="433"/>
      <c r="H7" s="433"/>
      <c r="I7" s="433"/>
      <c r="J7" s="433"/>
      <c r="K7" s="433"/>
      <c r="L7" s="433"/>
      <c r="M7" s="433"/>
      <c r="N7" s="434"/>
      <c r="P7" s="417"/>
      <c r="Q7" s="417"/>
      <c r="R7" s="417"/>
      <c r="S7" s="417"/>
      <c r="T7" s="417"/>
      <c r="U7" s="417"/>
      <c r="V7" s="417"/>
      <c r="W7" s="417"/>
      <c r="X7" s="417"/>
      <c r="Y7" s="417"/>
      <c r="Z7" s="417"/>
      <c r="AA7" s="417"/>
      <c r="AB7" s="417"/>
      <c r="AC7" s="417"/>
      <c r="AD7" s="417"/>
      <c r="AE7" s="427"/>
      <c r="AF7" s="427"/>
      <c r="AG7" s="427"/>
      <c r="AH7" s="427"/>
      <c r="AI7" s="427"/>
      <c r="AJ7" s="427"/>
    </row>
    <row r="8" spans="1:36" s="400" customFormat="1" ht="24.75" customHeight="1" thickBot="1">
      <c r="A8" s="437" t="s">
        <v>484</v>
      </c>
      <c r="B8" s="487">
        <f>IF('学校情報入力シート'!D6="","",'学校情報入力シート'!D6)</f>
      </c>
      <c r="C8" s="488"/>
      <c r="D8" s="488"/>
      <c r="E8" s="488"/>
      <c r="F8" s="488"/>
      <c r="G8" s="488"/>
      <c r="H8" s="489"/>
      <c r="I8" s="433"/>
      <c r="J8" s="490" t="s">
        <v>485</v>
      </c>
      <c r="K8" s="491"/>
      <c r="L8" s="438" t="s">
        <v>486</v>
      </c>
      <c r="M8" s="439">
        <f>COUNT('申込入力シート'!C5:C24)</f>
        <v>0</v>
      </c>
      <c r="N8" s="440" t="s">
        <v>487</v>
      </c>
      <c r="P8" s="417"/>
      <c r="Q8" s="417"/>
      <c r="R8" s="417"/>
      <c r="S8" s="417"/>
      <c r="T8" s="417"/>
      <c r="U8" s="417"/>
      <c r="V8" s="417"/>
      <c r="W8" s="417"/>
      <c r="X8" s="417"/>
      <c r="Y8" s="417"/>
      <c r="Z8" s="417"/>
      <c r="AA8" s="417"/>
      <c r="AB8" s="417"/>
      <c r="AC8" s="417"/>
      <c r="AD8" s="417"/>
      <c r="AE8" s="427"/>
      <c r="AF8" s="427"/>
      <c r="AG8" s="427"/>
      <c r="AH8" s="427"/>
      <c r="AI8" s="427"/>
      <c r="AJ8" s="427"/>
    </row>
    <row r="9" spans="1:36" s="400" customFormat="1" ht="24.75" customHeight="1">
      <c r="A9" s="433"/>
      <c r="B9" s="433"/>
      <c r="C9" s="433"/>
      <c r="D9" s="433"/>
      <c r="E9" s="433"/>
      <c r="F9" s="433"/>
      <c r="G9" s="433"/>
      <c r="H9" s="433"/>
      <c r="I9" s="433"/>
      <c r="J9" s="492"/>
      <c r="K9" s="493"/>
      <c r="L9" s="441" t="s">
        <v>488</v>
      </c>
      <c r="M9" s="442">
        <f>COUNT('申込入力シート'!C47:C66)</f>
        <v>0</v>
      </c>
      <c r="N9" s="443" t="s">
        <v>487</v>
      </c>
      <c r="P9" s="417"/>
      <c r="Q9" s="417"/>
      <c r="R9" s="417"/>
      <c r="S9" s="417"/>
      <c r="T9" s="417"/>
      <c r="U9" s="417"/>
      <c r="V9" s="417"/>
      <c r="W9" s="417"/>
      <c r="X9" s="417"/>
      <c r="Y9" s="417"/>
      <c r="Z9" s="417"/>
      <c r="AA9" s="417"/>
      <c r="AB9" s="417"/>
      <c r="AC9" s="417"/>
      <c r="AD9" s="417"/>
      <c r="AE9" s="427"/>
      <c r="AF9" s="427"/>
      <c r="AG9" s="427"/>
      <c r="AH9" s="427"/>
      <c r="AI9" s="427"/>
      <c r="AJ9" s="427"/>
    </row>
    <row r="10" spans="1:36" s="400" customFormat="1" ht="24.75" customHeight="1" thickBot="1">
      <c r="A10" s="433"/>
      <c r="B10" s="433"/>
      <c r="C10" s="433"/>
      <c r="D10" s="433"/>
      <c r="E10" s="433"/>
      <c r="F10" s="433"/>
      <c r="G10" s="433"/>
      <c r="H10" s="433"/>
      <c r="I10" s="433"/>
      <c r="J10" s="494" t="s">
        <v>489</v>
      </c>
      <c r="K10" s="495"/>
      <c r="L10" s="444" t="s">
        <v>490</v>
      </c>
      <c r="M10" s="445">
        <f>SUM(M8:M9)</f>
        <v>0</v>
      </c>
      <c r="N10" s="446" t="s">
        <v>487</v>
      </c>
      <c r="P10" s="417"/>
      <c r="Q10" s="417"/>
      <c r="R10" s="417"/>
      <c r="S10" s="417"/>
      <c r="T10" s="417"/>
      <c r="U10" s="417"/>
      <c r="V10" s="417"/>
      <c r="W10" s="417"/>
      <c r="X10" s="417"/>
      <c r="Y10" s="417"/>
      <c r="Z10" s="417"/>
      <c r="AA10" s="417"/>
      <c r="AB10" s="417"/>
      <c r="AC10" s="417"/>
      <c r="AD10" s="417"/>
      <c r="AE10" s="427"/>
      <c r="AF10" s="427"/>
      <c r="AG10" s="427"/>
      <c r="AH10" s="427"/>
      <c r="AI10" s="427"/>
      <c r="AJ10" s="427"/>
    </row>
    <row r="11" spans="1:14" ht="13.5">
      <c r="A11" s="433"/>
      <c r="B11" s="433"/>
      <c r="C11" s="433"/>
      <c r="D11" s="433"/>
      <c r="E11" s="433"/>
      <c r="F11" s="433"/>
      <c r="G11" s="433"/>
      <c r="H11" s="433"/>
      <c r="I11" s="433"/>
      <c r="J11" s="433"/>
      <c r="K11" s="433"/>
      <c r="L11" s="433"/>
      <c r="M11" s="433"/>
      <c r="N11" s="434"/>
    </row>
    <row r="12" spans="1:36" s="400" customFormat="1" ht="26.25" thickBot="1">
      <c r="A12" s="433"/>
      <c r="B12" s="433"/>
      <c r="C12" s="433"/>
      <c r="D12" s="496" t="s">
        <v>491</v>
      </c>
      <c r="E12" s="496"/>
      <c r="F12" s="497">
        <f>IF(M10=0,"",M10*900)</f>
      </c>
      <c r="G12" s="497"/>
      <c r="H12" s="497"/>
      <c r="I12" s="497"/>
      <c r="J12" s="497"/>
      <c r="K12" s="447" t="s">
        <v>492</v>
      </c>
      <c r="L12" s="433"/>
      <c r="M12" s="433"/>
      <c r="N12" s="434"/>
      <c r="P12" s="417"/>
      <c r="Q12" s="417"/>
      <c r="R12" s="417"/>
      <c r="S12" s="417"/>
      <c r="T12" s="417"/>
      <c r="U12" s="417"/>
      <c r="V12" s="417"/>
      <c r="W12" s="417"/>
      <c r="X12" s="417"/>
      <c r="Y12" s="417"/>
      <c r="Z12" s="417"/>
      <c r="AA12" s="417"/>
      <c r="AB12" s="417"/>
      <c r="AC12" s="417"/>
      <c r="AD12" s="417"/>
      <c r="AE12" s="427"/>
      <c r="AF12" s="427"/>
      <c r="AG12" s="427"/>
      <c r="AH12" s="427"/>
      <c r="AI12" s="427"/>
      <c r="AJ12" s="427"/>
    </row>
    <row r="13" spans="1:36" s="400" customFormat="1" ht="21.75" customHeight="1" thickTop="1">
      <c r="A13" s="433"/>
      <c r="B13" s="433"/>
      <c r="C13" s="433"/>
      <c r="D13" s="433"/>
      <c r="E13" s="433"/>
      <c r="F13" s="433"/>
      <c r="G13" s="433"/>
      <c r="H13" s="433"/>
      <c r="I13" s="433"/>
      <c r="J13" s="433"/>
      <c r="K13" s="433"/>
      <c r="L13" s="433"/>
      <c r="M13" s="433"/>
      <c r="N13" s="434"/>
      <c r="P13" s="417"/>
      <c r="Q13" s="417"/>
      <c r="R13" s="417"/>
      <c r="S13" s="417"/>
      <c r="T13" s="417"/>
      <c r="U13" s="417"/>
      <c r="V13" s="417"/>
      <c r="W13" s="417"/>
      <c r="X13" s="417"/>
      <c r="Y13" s="417"/>
      <c r="Z13" s="417"/>
      <c r="AA13" s="417"/>
      <c r="AB13" s="417"/>
      <c r="AC13" s="417"/>
      <c r="AD13" s="417"/>
      <c r="AE13" s="427"/>
      <c r="AF13" s="427"/>
      <c r="AG13" s="427"/>
      <c r="AH13" s="427"/>
      <c r="AI13" s="427"/>
      <c r="AJ13" s="427"/>
    </row>
    <row r="14" spans="1:36" s="400" customFormat="1" ht="21.75" customHeight="1">
      <c r="A14" s="498" t="str">
        <f>"上記金額を"&amp;'主催者入力欄'!D2&amp;"参加料として納入いたします。"</f>
        <v>上記金額を第63回全日本中学校通信陸上競技大会新潟県大会参加料として納入いたします。</v>
      </c>
      <c r="B14" s="498"/>
      <c r="C14" s="498"/>
      <c r="D14" s="498"/>
      <c r="E14" s="498"/>
      <c r="F14" s="498"/>
      <c r="G14" s="498"/>
      <c r="H14" s="498"/>
      <c r="I14" s="498"/>
      <c r="J14" s="498"/>
      <c r="K14" s="498"/>
      <c r="L14" s="498"/>
      <c r="M14" s="498"/>
      <c r="N14" s="498"/>
      <c r="P14" s="417"/>
      <c r="Q14" s="417"/>
      <c r="R14" s="417"/>
      <c r="S14" s="417"/>
      <c r="T14" s="417"/>
      <c r="U14" s="417"/>
      <c r="V14" s="417"/>
      <c r="W14" s="417"/>
      <c r="X14" s="417"/>
      <c r="Y14" s="417"/>
      <c r="Z14" s="417"/>
      <c r="AA14" s="417"/>
      <c r="AB14" s="417"/>
      <c r="AC14" s="417"/>
      <c r="AD14" s="417"/>
      <c r="AE14" s="427"/>
      <c r="AF14" s="427"/>
      <c r="AG14" s="427"/>
      <c r="AH14" s="427"/>
      <c r="AI14" s="427"/>
      <c r="AJ14" s="427"/>
    </row>
    <row r="15" spans="1:36" s="400" customFormat="1" ht="21.75" customHeight="1">
      <c r="A15" s="433"/>
      <c r="B15" s="433"/>
      <c r="C15" s="433"/>
      <c r="D15" s="433"/>
      <c r="E15" s="433"/>
      <c r="F15" s="433"/>
      <c r="G15" s="433"/>
      <c r="H15" s="433"/>
      <c r="I15" s="433"/>
      <c r="J15" s="433"/>
      <c r="K15" s="433"/>
      <c r="L15" s="433"/>
      <c r="M15" s="433"/>
      <c r="N15" s="434"/>
      <c r="P15" s="417"/>
      <c r="Q15" s="417"/>
      <c r="R15" s="417"/>
      <c r="S15" s="417"/>
      <c r="T15" s="417"/>
      <c r="U15" s="417"/>
      <c r="V15" s="417"/>
      <c r="W15" s="417"/>
      <c r="X15" s="417"/>
      <c r="Y15" s="417"/>
      <c r="Z15" s="417"/>
      <c r="AA15" s="417"/>
      <c r="AB15" s="417"/>
      <c r="AC15" s="417"/>
      <c r="AD15" s="417"/>
      <c r="AE15" s="427"/>
      <c r="AF15" s="427"/>
      <c r="AG15" s="427"/>
      <c r="AH15" s="427"/>
      <c r="AI15" s="427"/>
      <c r="AJ15" s="427"/>
    </row>
    <row r="16" spans="1:36" s="400" customFormat="1" ht="21.75" customHeight="1">
      <c r="A16" s="448" t="s">
        <v>493</v>
      </c>
      <c r="B16" s="433">
        <v>29</v>
      </c>
      <c r="C16" s="433" t="s">
        <v>7</v>
      </c>
      <c r="D16" s="430"/>
      <c r="E16" s="433" t="s">
        <v>494</v>
      </c>
      <c r="F16" s="431"/>
      <c r="G16" s="433" t="s">
        <v>495</v>
      </c>
      <c r="H16" s="433"/>
      <c r="I16" s="433"/>
      <c r="J16" s="433"/>
      <c r="K16" s="433"/>
      <c r="L16" s="433"/>
      <c r="M16" s="433"/>
      <c r="N16" s="434"/>
      <c r="P16" s="417"/>
      <c r="Q16" s="417"/>
      <c r="R16" s="417"/>
      <c r="S16" s="417"/>
      <c r="T16" s="417"/>
      <c r="U16" s="417"/>
      <c r="V16" s="417"/>
      <c r="W16" s="417"/>
      <c r="X16" s="417"/>
      <c r="Y16" s="417"/>
      <c r="Z16" s="417"/>
      <c r="AA16" s="417"/>
      <c r="AB16" s="417"/>
      <c r="AC16" s="417"/>
      <c r="AD16" s="417"/>
      <c r="AE16" s="427"/>
      <c r="AF16" s="427"/>
      <c r="AG16" s="427"/>
      <c r="AH16" s="427"/>
      <c r="AI16" s="427"/>
      <c r="AJ16" s="427"/>
    </row>
    <row r="17" spans="1:36" s="400" customFormat="1" ht="24" customHeight="1">
      <c r="A17" s="448"/>
      <c r="B17" s="433"/>
      <c r="C17" s="433"/>
      <c r="D17" s="433"/>
      <c r="E17" s="433"/>
      <c r="F17" s="433"/>
      <c r="G17" s="433"/>
      <c r="H17" s="433"/>
      <c r="I17" s="433"/>
      <c r="J17" s="433"/>
      <c r="K17" s="433"/>
      <c r="L17" s="433"/>
      <c r="M17" s="433"/>
      <c r="N17" s="434"/>
      <c r="P17" s="417"/>
      <c r="Q17" s="417"/>
      <c r="R17" s="417"/>
      <c r="S17" s="417"/>
      <c r="T17" s="417"/>
      <c r="U17" s="417"/>
      <c r="V17" s="417"/>
      <c r="W17" s="417"/>
      <c r="X17" s="417"/>
      <c r="Y17" s="417"/>
      <c r="Z17" s="417"/>
      <c r="AA17" s="417"/>
      <c r="AB17" s="417"/>
      <c r="AC17" s="417"/>
      <c r="AD17" s="417"/>
      <c r="AE17" s="427"/>
      <c r="AF17" s="427"/>
      <c r="AG17" s="427"/>
      <c r="AH17" s="427"/>
      <c r="AI17" s="427"/>
      <c r="AJ17" s="427"/>
    </row>
    <row r="18" spans="1:36" s="400" customFormat="1" ht="15" customHeight="1">
      <c r="A18" s="433"/>
      <c r="B18" s="433"/>
      <c r="C18" s="433"/>
      <c r="D18" s="433"/>
      <c r="E18" s="433"/>
      <c r="F18" s="433"/>
      <c r="G18" s="433"/>
      <c r="H18" s="449"/>
      <c r="I18" s="449"/>
      <c r="J18" s="499"/>
      <c r="K18" s="499"/>
      <c r="L18" s="499"/>
      <c r="M18" s="499"/>
      <c r="N18" s="499"/>
      <c r="P18" s="417"/>
      <c r="Q18" s="417"/>
      <c r="R18" s="417"/>
      <c r="S18" s="417"/>
      <c r="T18" s="417"/>
      <c r="U18" s="417"/>
      <c r="V18" s="417"/>
      <c r="W18" s="417"/>
      <c r="X18" s="417"/>
      <c r="Y18" s="417"/>
      <c r="Z18" s="417"/>
      <c r="AA18" s="417"/>
      <c r="AB18" s="417"/>
      <c r="AC18" s="417"/>
      <c r="AD18" s="417"/>
      <c r="AE18" s="427"/>
      <c r="AF18" s="427"/>
      <c r="AG18" s="427"/>
      <c r="AH18" s="427"/>
      <c r="AI18" s="427"/>
      <c r="AJ18" s="427"/>
    </row>
    <row r="19" spans="1:36" s="417" customFormat="1" ht="21.75" customHeight="1">
      <c r="A19" s="433"/>
      <c r="B19" s="433"/>
      <c r="C19" s="433"/>
      <c r="D19" s="433"/>
      <c r="E19" s="433"/>
      <c r="F19" s="433"/>
      <c r="G19" s="433"/>
      <c r="H19" s="449"/>
      <c r="I19" s="449"/>
      <c r="J19" s="499"/>
      <c r="K19" s="499"/>
      <c r="L19" s="499"/>
      <c r="M19" s="499"/>
      <c r="N19" s="499"/>
      <c r="O19" s="400"/>
      <c r="AE19" s="427"/>
      <c r="AF19" s="427"/>
      <c r="AG19" s="427"/>
      <c r="AH19" s="427"/>
      <c r="AI19" s="427"/>
      <c r="AJ19" s="427"/>
    </row>
    <row r="20" spans="1:36" s="417" customFormat="1" ht="27.75" customHeight="1" thickBot="1">
      <c r="A20" s="433"/>
      <c r="B20" s="433"/>
      <c r="C20" s="433"/>
      <c r="D20" s="433"/>
      <c r="E20" s="433"/>
      <c r="F20" s="433"/>
      <c r="G20" s="433"/>
      <c r="H20" s="434" t="s">
        <v>496</v>
      </c>
      <c r="I20" s="434"/>
      <c r="J20" s="500">
        <f>IF('学校情報入力シート'!D10="","",'学校情報入力シート'!D10)</f>
      </c>
      <c r="K20" s="500"/>
      <c r="L20" s="500"/>
      <c r="M20" s="500"/>
      <c r="N20" s="450" t="s">
        <v>497</v>
      </c>
      <c r="O20" s="400"/>
      <c r="AE20" s="427"/>
      <c r="AF20" s="427"/>
      <c r="AG20" s="427"/>
      <c r="AH20" s="427"/>
      <c r="AI20" s="427"/>
      <c r="AJ20" s="427"/>
    </row>
    <row r="21" spans="1:36" s="417" customFormat="1" ht="21.75" customHeight="1">
      <c r="A21" s="433"/>
      <c r="B21" s="433"/>
      <c r="C21" s="433"/>
      <c r="D21" s="433"/>
      <c r="E21" s="433"/>
      <c r="F21" s="433"/>
      <c r="G21" s="433"/>
      <c r="H21" s="433"/>
      <c r="I21" s="433"/>
      <c r="J21" s="433"/>
      <c r="K21" s="433"/>
      <c r="L21" s="433"/>
      <c r="M21" s="433"/>
      <c r="N21" s="434"/>
      <c r="O21" s="400"/>
      <c r="AE21" s="427"/>
      <c r="AF21" s="427"/>
      <c r="AG21" s="427"/>
      <c r="AH21" s="427"/>
      <c r="AI21" s="427"/>
      <c r="AJ21" s="427"/>
    </row>
    <row r="22" spans="1:36" s="417" customFormat="1" ht="21.75" customHeight="1">
      <c r="A22" s="501" t="s">
        <v>498</v>
      </c>
      <c r="B22" s="501"/>
      <c r="C22" s="501"/>
      <c r="D22" s="501"/>
      <c r="E22" s="501"/>
      <c r="F22" s="501"/>
      <c r="G22" s="501"/>
      <c r="H22" s="501"/>
      <c r="I22" s="501"/>
      <c r="J22" s="501"/>
      <c r="K22" s="501"/>
      <c r="L22" s="501"/>
      <c r="M22" s="501"/>
      <c r="N22" s="501"/>
      <c r="O22" s="419"/>
      <c r="AE22" s="427"/>
      <c r="AF22" s="427"/>
      <c r="AG22" s="427"/>
      <c r="AH22" s="427"/>
      <c r="AI22" s="427"/>
      <c r="AJ22" s="427"/>
    </row>
    <row r="23" spans="1:36" s="417" customFormat="1" ht="13.5">
      <c r="A23" s="451"/>
      <c r="B23" s="451"/>
      <c r="C23" s="451"/>
      <c r="D23" s="451"/>
      <c r="E23" s="451"/>
      <c r="F23" s="451"/>
      <c r="G23" s="451"/>
      <c r="H23" s="451"/>
      <c r="I23" s="451"/>
      <c r="J23" s="451"/>
      <c r="K23" s="451"/>
      <c r="L23" s="451"/>
      <c r="M23" s="502">
        <f>L3</f>
      </c>
      <c r="N23" s="503"/>
      <c r="O23" s="419"/>
      <c r="AE23" s="427"/>
      <c r="AF23" s="427"/>
      <c r="AG23" s="427"/>
      <c r="AH23" s="427"/>
      <c r="AI23" s="427"/>
      <c r="AJ23" s="427"/>
    </row>
    <row r="24" spans="1:36" s="417" customFormat="1" ht="13.5">
      <c r="A24" s="452"/>
      <c r="B24" s="452"/>
      <c r="C24" s="452"/>
      <c r="D24" s="452"/>
      <c r="E24" s="452"/>
      <c r="F24" s="452"/>
      <c r="G24" s="452"/>
      <c r="H24" s="452"/>
      <c r="I24" s="452"/>
      <c r="J24" s="452"/>
      <c r="K24" s="452"/>
      <c r="L24" s="453" t="s">
        <v>499</v>
      </c>
      <c r="M24" s="504"/>
      <c r="N24" s="504"/>
      <c r="O24" s="419"/>
      <c r="AE24" s="427"/>
      <c r="AF24" s="427"/>
      <c r="AG24" s="427"/>
      <c r="AH24" s="427"/>
      <c r="AI24" s="427"/>
      <c r="AJ24" s="427"/>
    </row>
    <row r="25" spans="1:36" s="417" customFormat="1" ht="25.5">
      <c r="A25" s="505" t="s">
        <v>500</v>
      </c>
      <c r="B25" s="505"/>
      <c r="C25" s="505"/>
      <c r="D25" s="505"/>
      <c r="E25" s="505"/>
      <c r="F25" s="505"/>
      <c r="G25" s="505"/>
      <c r="H25" s="505"/>
      <c r="I25" s="505"/>
      <c r="J25" s="505"/>
      <c r="K25" s="505"/>
      <c r="L25" s="505"/>
      <c r="M25" s="505"/>
      <c r="N25" s="505"/>
      <c r="O25" s="400"/>
      <c r="AE25" s="427"/>
      <c r="AF25" s="427"/>
      <c r="AG25" s="427"/>
      <c r="AH25" s="427"/>
      <c r="AI25" s="427"/>
      <c r="AJ25" s="427"/>
    </row>
    <row r="26" spans="1:36" s="417" customFormat="1" ht="25.5">
      <c r="A26" s="454"/>
      <c r="B26" s="454"/>
      <c r="C26" s="454"/>
      <c r="D26" s="454"/>
      <c r="E26" s="454"/>
      <c r="F26" s="454"/>
      <c r="G26" s="454"/>
      <c r="H26" s="454"/>
      <c r="I26" s="454"/>
      <c r="J26" s="454"/>
      <c r="K26" s="454"/>
      <c r="L26" s="454"/>
      <c r="M26" s="454"/>
      <c r="N26" s="454"/>
      <c r="O26" s="400"/>
      <c r="AE26" s="427"/>
      <c r="AF26" s="427"/>
      <c r="AG26" s="427"/>
      <c r="AH26" s="427"/>
      <c r="AI26" s="427"/>
      <c r="AJ26" s="427"/>
    </row>
    <row r="27" spans="1:36" s="417" customFormat="1" ht="16.5" customHeight="1">
      <c r="A27" s="499">
        <f>B8</f>
      </c>
      <c r="B27" s="499"/>
      <c r="C27" s="499"/>
      <c r="D27" s="499"/>
      <c r="E27" s="499"/>
      <c r="F27" s="499"/>
      <c r="G27" s="507" t="s">
        <v>501</v>
      </c>
      <c r="H27" s="454"/>
      <c r="I27" s="454"/>
      <c r="J27" s="454"/>
      <c r="K27" s="454"/>
      <c r="L27" s="454"/>
      <c r="M27" s="454"/>
      <c r="N27" s="455"/>
      <c r="O27" s="400"/>
      <c r="AE27" s="427"/>
      <c r="AF27" s="427"/>
      <c r="AG27" s="427"/>
      <c r="AH27" s="427"/>
      <c r="AI27" s="427"/>
      <c r="AJ27" s="427"/>
    </row>
    <row r="28" spans="1:36" s="417" customFormat="1" ht="14.25" customHeight="1" thickBot="1">
      <c r="A28" s="506"/>
      <c r="B28" s="506"/>
      <c r="C28" s="506"/>
      <c r="D28" s="506"/>
      <c r="E28" s="506"/>
      <c r="F28" s="506"/>
      <c r="G28" s="507"/>
      <c r="H28" s="433"/>
      <c r="I28" s="433"/>
      <c r="J28" s="433"/>
      <c r="K28" s="433"/>
      <c r="L28" s="433"/>
      <c r="M28" s="433"/>
      <c r="N28" s="434"/>
      <c r="O28" s="400"/>
      <c r="AE28" s="427"/>
      <c r="AF28" s="427"/>
      <c r="AG28" s="427"/>
      <c r="AH28" s="427"/>
      <c r="AI28" s="427"/>
      <c r="AJ28" s="427"/>
    </row>
    <row r="29" spans="1:36" s="417" customFormat="1" ht="10.5" customHeight="1">
      <c r="A29" s="433"/>
      <c r="B29" s="433"/>
      <c r="C29" s="433"/>
      <c r="D29" s="433"/>
      <c r="E29" s="433"/>
      <c r="F29" s="433"/>
      <c r="G29" s="433"/>
      <c r="H29" s="433"/>
      <c r="I29" s="433"/>
      <c r="J29" s="433"/>
      <c r="K29" s="433"/>
      <c r="L29" s="433"/>
      <c r="M29" s="433"/>
      <c r="N29" s="434"/>
      <c r="O29" s="400"/>
      <c r="AE29" s="427"/>
      <c r="AF29" s="427"/>
      <c r="AG29" s="427"/>
      <c r="AH29" s="427"/>
      <c r="AI29" s="427"/>
      <c r="AJ29" s="427"/>
    </row>
    <row r="30" spans="1:14" ht="13.5">
      <c r="A30" s="433"/>
      <c r="B30" s="433"/>
      <c r="C30" s="433"/>
      <c r="D30" s="433"/>
      <c r="E30" s="433"/>
      <c r="F30" s="433"/>
      <c r="G30" s="433"/>
      <c r="H30" s="433"/>
      <c r="I30" s="433"/>
      <c r="J30" s="433"/>
      <c r="K30" s="433"/>
      <c r="L30" s="433"/>
      <c r="M30" s="433"/>
      <c r="N30" s="434"/>
    </row>
    <row r="31" spans="1:36" s="417" customFormat="1" ht="26.25" thickBot="1">
      <c r="A31" s="433"/>
      <c r="B31" s="433"/>
      <c r="C31" s="433"/>
      <c r="D31" s="496" t="s">
        <v>491</v>
      </c>
      <c r="E31" s="496"/>
      <c r="F31" s="497">
        <f>F12</f>
      </c>
      <c r="G31" s="497"/>
      <c r="H31" s="497"/>
      <c r="I31" s="497"/>
      <c r="J31" s="497"/>
      <c r="K31" s="447" t="s">
        <v>492</v>
      </c>
      <c r="L31" s="433"/>
      <c r="M31" s="433"/>
      <c r="N31" s="434"/>
      <c r="O31" s="400"/>
      <c r="AE31" s="427"/>
      <c r="AF31" s="427"/>
      <c r="AG31" s="427"/>
      <c r="AH31" s="427"/>
      <c r="AI31" s="427"/>
      <c r="AJ31" s="427"/>
    </row>
    <row r="32" spans="1:36" s="417" customFormat="1" ht="14.25" thickTop="1">
      <c r="A32" s="433"/>
      <c r="B32" s="433"/>
      <c r="C32" s="433"/>
      <c r="D32" s="433"/>
      <c r="E32" s="433"/>
      <c r="F32" s="433"/>
      <c r="G32" s="433"/>
      <c r="H32" s="433"/>
      <c r="I32" s="433"/>
      <c r="J32" s="433"/>
      <c r="K32" s="433"/>
      <c r="L32" s="433"/>
      <c r="M32" s="433"/>
      <c r="N32" s="434"/>
      <c r="O32" s="400"/>
      <c r="AE32" s="427"/>
      <c r="AF32" s="427"/>
      <c r="AG32" s="427"/>
      <c r="AH32" s="427"/>
      <c r="AI32" s="427"/>
      <c r="AJ32" s="427"/>
    </row>
    <row r="33" spans="1:36" s="417" customFormat="1" ht="13.5">
      <c r="A33" s="498" t="str">
        <f>"但し、"&amp;'主催者入力欄'!D2&amp;"参加料として"</f>
        <v>但し、第63回全日本中学校通信陸上競技大会新潟県大会参加料として</v>
      </c>
      <c r="B33" s="498"/>
      <c r="C33" s="498"/>
      <c r="D33" s="498"/>
      <c r="E33" s="498"/>
      <c r="F33" s="498"/>
      <c r="G33" s="498"/>
      <c r="H33" s="498"/>
      <c r="I33" s="498"/>
      <c r="J33" s="498"/>
      <c r="K33" s="498"/>
      <c r="L33" s="498"/>
      <c r="M33" s="498"/>
      <c r="N33" s="498"/>
      <c r="O33" s="400"/>
      <c r="AE33" s="427"/>
      <c r="AF33" s="427"/>
      <c r="AG33" s="427"/>
      <c r="AH33" s="427"/>
      <c r="AI33" s="427"/>
      <c r="AJ33" s="427"/>
    </row>
    <row r="34" spans="1:14" ht="13.5">
      <c r="A34" s="433"/>
      <c r="B34" s="433"/>
      <c r="C34" s="433"/>
      <c r="D34" s="433"/>
      <c r="E34" s="433"/>
      <c r="F34" s="433"/>
      <c r="G34" s="433"/>
      <c r="H34" s="433"/>
      <c r="I34" s="433"/>
      <c r="J34" s="433"/>
      <c r="K34" s="433"/>
      <c r="L34" s="433"/>
      <c r="M34" s="433"/>
      <c r="N34" s="434"/>
    </row>
    <row r="35" spans="1:36" s="417" customFormat="1" ht="21.75" thickBot="1">
      <c r="A35" s="448"/>
      <c r="B35" s="510"/>
      <c r="C35" s="510"/>
      <c r="D35" s="510"/>
      <c r="E35" s="510"/>
      <c r="F35" s="510"/>
      <c r="G35" s="433"/>
      <c r="H35" s="433"/>
      <c r="I35" s="508" t="s">
        <v>485</v>
      </c>
      <c r="J35" s="508"/>
      <c r="K35" s="511">
        <f>M10</f>
        <v>0</v>
      </c>
      <c r="L35" s="511"/>
      <c r="M35" s="452" t="s">
        <v>487</v>
      </c>
      <c r="N35" s="434"/>
      <c r="O35" s="400"/>
      <c r="AE35" s="427"/>
      <c r="AF35" s="427"/>
      <c r="AG35" s="427"/>
      <c r="AH35" s="427"/>
      <c r="AI35" s="427"/>
      <c r="AJ35" s="427"/>
    </row>
    <row r="36" spans="1:36" s="417" customFormat="1" ht="14.25" thickTop="1">
      <c r="A36" s="433"/>
      <c r="B36" s="433"/>
      <c r="C36" s="433"/>
      <c r="D36" s="433"/>
      <c r="E36" s="433"/>
      <c r="F36" s="433"/>
      <c r="G36" s="433"/>
      <c r="H36" s="433"/>
      <c r="I36" s="433"/>
      <c r="J36" s="433"/>
      <c r="K36" s="433"/>
      <c r="L36" s="433"/>
      <c r="M36" s="433"/>
      <c r="N36" s="434"/>
      <c r="O36" s="400"/>
      <c r="AE36" s="427"/>
      <c r="AF36" s="427"/>
      <c r="AG36" s="427"/>
      <c r="AH36" s="427"/>
      <c r="AI36" s="427"/>
      <c r="AJ36" s="427"/>
    </row>
    <row r="37" spans="1:36" s="417" customFormat="1" ht="13.5">
      <c r="A37" s="508" t="s">
        <v>502</v>
      </c>
      <c r="B37" s="508"/>
      <c r="C37" s="508"/>
      <c r="D37" s="508"/>
      <c r="E37" s="508"/>
      <c r="F37" s="508"/>
      <c r="G37" s="433"/>
      <c r="H37" s="433"/>
      <c r="I37" s="433"/>
      <c r="J37" s="433"/>
      <c r="K37" s="433"/>
      <c r="L37" s="433"/>
      <c r="M37" s="456"/>
      <c r="N37" s="434"/>
      <c r="O37" s="400"/>
      <c r="AE37" s="427"/>
      <c r="AF37" s="427"/>
      <c r="AG37" s="427"/>
      <c r="AH37" s="427"/>
      <c r="AI37" s="427"/>
      <c r="AJ37" s="427"/>
    </row>
    <row r="38" spans="1:36" s="417" customFormat="1" ht="8.25" customHeight="1">
      <c r="A38" s="433"/>
      <c r="B38" s="433"/>
      <c r="C38" s="433"/>
      <c r="D38" s="433"/>
      <c r="E38" s="433"/>
      <c r="F38" s="433"/>
      <c r="G38" s="433"/>
      <c r="H38" s="433"/>
      <c r="I38" s="433"/>
      <c r="J38" s="433"/>
      <c r="K38" s="433"/>
      <c r="L38" s="433"/>
      <c r="M38" s="433"/>
      <c r="N38" s="434"/>
      <c r="O38" s="400"/>
      <c r="AE38" s="427"/>
      <c r="AF38" s="427"/>
      <c r="AG38" s="427"/>
      <c r="AH38" s="427"/>
      <c r="AI38" s="427"/>
      <c r="AJ38" s="427"/>
    </row>
    <row r="39" spans="1:36" s="417" customFormat="1" ht="21.75" customHeight="1">
      <c r="A39" s="448" t="s">
        <v>493</v>
      </c>
      <c r="B39" s="433">
        <v>29</v>
      </c>
      <c r="C39" s="433" t="s">
        <v>7</v>
      </c>
      <c r="D39" s="433">
        <v>6</v>
      </c>
      <c r="E39" s="433" t="s">
        <v>494</v>
      </c>
      <c r="F39" s="433">
        <v>22</v>
      </c>
      <c r="G39" s="433" t="s">
        <v>495</v>
      </c>
      <c r="H39" s="433"/>
      <c r="I39" s="433"/>
      <c r="J39" s="433"/>
      <c r="K39" s="433"/>
      <c r="L39" s="433"/>
      <c r="M39" s="433"/>
      <c r="N39" s="434"/>
      <c r="O39" s="400"/>
      <c r="AE39" s="427"/>
      <c r="AF39" s="427"/>
      <c r="AG39" s="427"/>
      <c r="AH39" s="427"/>
      <c r="AI39" s="427"/>
      <c r="AJ39" s="427"/>
    </row>
    <row r="40" spans="1:14" ht="13.5">
      <c r="A40" s="433"/>
      <c r="B40" s="433"/>
      <c r="C40" s="433"/>
      <c r="D40" s="433"/>
      <c r="E40" s="433"/>
      <c r="F40" s="433"/>
      <c r="G40" s="433"/>
      <c r="H40" s="433"/>
      <c r="I40" s="433"/>
      <c r="J40" s="433"/>
      <c r="K40" s="433"/>
      <c r="L40" s="433"/>
      <c r="M40" s="433"/>
      <c r="N40" s="434"/>
    </row>
    <row r="41" spans="1:36" s="417" customFormat="1" ht="17.25">
      <c r="A41" s="512"/>
      <c r="B41" s="512"/>
      <c r="C41" s="512"/>
      <c r="D41" s="512"/>
      <c r="E41" s="452"/>
      <c r="F41" s="433"/>
      <c r="G41" s="433"/>
      <c r="H41" s="433"/>
      <c r="I41" s="433"/>
      <c r="J41" s="433"/>
      <c r="K41" s="433"/>
      <c r="L41" s="433"/>
      <c r="M41" s="433"/>
      <c r="N41" s="434"/>
      <c r="O41" s="400"/>
      <c r="AE41" s="427"/>
      <c r="AF41" s="427"/>
      <c r="AG41" s="427"/>
      <c r="AH41" s="427"/>
      <c r="AI41" s="427"/>
      <c r="AJ41" s="427"/>
    </row>
    <row r="42" spans="1:14" ht="13.5">
      <c r="A42" s="433"/>
      <c r="B42" s="433"/>
      <c r="C42" s="433"/>
      <c r="D42" s="433"/>
      <c r="E42" s="433"/>
      <c r="F42" s="433"/>
      <c r="G42" s="433"/>
      <c r="H42" s="433"/>
      <c r="I42" s="433"/>
      <c r="J42" s="433"/>
      <c r="K42" s="433"/>
      <c r="L42" s="433"/>
      <c r="M42" s="433"/>
      <c r="N42" s="434"/>
    </row>
    <row r="43" spans="1:36" s="417" customFormat="1" ht="22.5" customHeight="1" thickBot="1">
      <c r="A43" s="508" t="s">
        <v>503</v>
      </c>
      <c r="B43" s="508"/>
      <c r="C43" s="508"/>
      <c r="D43" s="508"/>
      <c r="E43" s="508"/>
      <c r="F43" s="508"/>
      <c r="G43" s="509" t="s">
        <v>513</v>
      </c>
      <c r="H43" s="509"/>
      <c r="I43" s="509"/>
      <c r="J43" s="509"/>
      <c r="K43" s="509"/>
      <c r="L43" s="509"/>
      <c r="M43" s="433" t="s">
        <v>497</v>
      </c>
      <c r="N43" s="434"/>
      <c r="O43" s="400"/>
      <c r="AE43" s="427"/>
      <c r="AF43" s="427"/>
      <c r="AG43" s="427"/>
      <c r="AH43" s="427"/>
      <c r="AI43" s="427"/>
      <c r="AJ43" s="427"/>
    </row>
    <row r="44" spans="1:15" s="417" customFormat="1" ht="13.5">
      <c r="A44" s="426"/>
      <c r="B44" s="426"/>
      <c r="C44" s="426"/>
      <c r="D44" s="426"/>
      <c r="E44" s="426"/>
      <c r="F44" s="426"/>
      <c r="G44" s="426"/>
      <c r="H44" s="426"/>
      <c r="I44" s="426"/>
      <c r="J44" s="426"/>
      <c r="K44" s="426"/>
      <c r="L44" s="426"/>
      <c r="M44" s="426"/>
      <c r="N44" s="400"/>
      <c r="O44" s="400"/>
    </row>
    <row r="45" spans="1:15" s="417" customFormat="1" ht="13.5" hidden="1">
      <c r="A45" s="426"/>
      <c r="B45" s="426"/>
      <c r="C45" s="426"/>
      <c r="D45" s="426"/>
      <c r="E45" s="426"/>
      <c r="F45" s="426"/>
      <c r="G45" s="426"/>
      <c r="H45" s="426"/>
      <c r="I45" s="426"/>
      <c r="J45" s="426"/>
      <c r="K45" s="426"/>
      <c r="L45" s="426"/>
      <c r="M45" s="426"/>
      <c r="N45" s="400"/>
      <c r="O45" s="400"/>
    </row>
    <row r="46" spans="1:15" s="417" customFormat="1" ht="13.5" hidden="1">
      <c r="A46" s="426"/>
      <c r="B46" s="426"/>
      <c r="C46" s="426"/>
      <c r="D46" s="426"/>
      <c r="E46" s="426"/>
      <c r="F46" s="426"/>
      <c r="G46" s="426"/>
      <c r="H46" s="426"/>
      <c r="I46" s="426"/>
      <c r="J46" s="426"/>
      <c r="K46" s="426"/>
      <c r="L46" s="426"/>
      <c r="M46" s="426"/>
      <c r="N46" s="400"/>
      <c r="O46" s="400"/>
    </row>
    <row r="47" spans="1:15" s="417" customFormat="1" ht="13.5" hidden="1">
      <c r="A47" s="426"/>
      <c r="B47" s="426"/>
      <c r="C47" s="426"/>
      <c r="D47" s="426"/>
      <c r="E47" s="426"/>
      <c r="F47" s="426"/>
      <c r="G47" s="426"/>
      <c r="H47" s="426"/>
      <c r="I47" s="426"/>
      <c r="J47" s="426"/>
      <c r="K47" s="426"/>
      <c r="L47" s="426"/>
      <c r="M47" s="426"/>
      <c r="N47" s="400"/>
      <c r="O47" s="400"/>
    </row>
    <row r="48" spans="1:15" s="417" customFormat="1" ht="13.5" hidden="1">
      <c r="A48" s="426"/>
      <c r="B48" s="426"/>
      <c r="C48" s="426"/>
      <c r="D48" s="426"/>
      <c r="E48" s="426"/>
      <c r="F48" s="426"/>
      <c r="G48" s="426"/>
      <c r="H48" s="426"/>
      <c r="I48" s="426"/>
      <c r="J48" s="426"/>
      <c r="K48" s="426"/>
      <c r="L48" s="426"/>
      <c r="M48" s="426"/>
      <c r="N48" s="400"/>
      <c r="O48" s="400"/>
    </row>
    <row r="49" spans="1:15" s="417" customFormat="1" ht="13.5" hidden="1">
      <c r="A49" s="426"/>
      <c r="B49" s="426"/>
      <c r="C49" s="426"/>
      <c r="D49" s="426"/>
      <c r="E49" s="426"/>
      <c r="F49" s="426"/>
      <c r="G49" s="426"/>
      <c r="H49" s="426"/>
      <c r="I49" s="426"/>
      <c r="J49" s="426"/>
      <c r="K49" s="426"/>
      <c r="L49" s="426"/>
      <c r="M49" s="426"/>
      <c r="N49" s="400"/>
      <c r="O49" s="400"/>
    </row>
    <row r="50" spans="1:15" s="417" customFormat="1" ht="13.5" hidden="1">
      <c r="A50" s="426"/>
      <c r="B50" s="426"/>
      <c r="C50" s="426"/>
      <c r="D50" s="426"/>
      <c r="E50" s="426"/>
      <c r="F50" s="426"/>
      <c r="G50" s="426"/>
      <c r="H50" s="426"/>
      <c r="I50" s="426"/>
      <c r="J50" s="426"/>
      <c r="K50" s="426"/>
      <c r="L50" s="426"/>
      <c r="M50" s="426"/>
      <c r="N50" s="400"/>
      <c r="O50" s="400"/>
    </row>
    <row r="51" spans="1:15" s="417" customFormat="1" ht="13.5" hidden="1">
      <c r="A51" s="426"/>
      <c r="B51" s="426"/>
      <c r="C51" s="426"/>
      <c r="D51" s="426"/>
      <c r="E51" s="426"/>
      <c r="F51" s="426"/>
      <c r="G51" s="426"/>
      <c r="H51" s="426"/>
      <c r="I51" s="426"/>
      <c r="J51" s="426"/>
      <c r="K51" s="426"/>
      <c r="L51" s="426"/>
      <c r="M51" s="426"/>
      <c r="N51" s="400"/>
      <c r="O51" s="400"/>
    </row>
    <row r="52" spans="1:15" s="417" customFormat="1" ht="13.5" hidden="1">
      <c r="A52" s="426"/>
      <c r="B52" s="426"/>
      <c r="C52" s="426"/>
      <c r="D52" s="426"/>
      <c r="E52" s="426"/>
      <c r="F52" s="426"/>
      <c r="G52" s="426"/>
      <c r="H52" s="426"/>
      <c r="I52" s="426"/>
      <c r="J52" s="426"/>
      <c r="K52" s="426"/>
      <c r="L52" s="426"/>
      <c r="M52" s="426"/>
      <c r="N52" s="400"/>
      <c r="O52" s="400"/>
    </row>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sheetData>
  <sheetProtection password="DC59" sheet="1"/>
  <protectedRanges>
    <protectedRange sqref="B8:G8 M8:M9 B16 D16 J18:N19 J20:M20" name="範囲1"/>
  </protectedRanges>
  <mergeCells count="27">
    <mergeCell ref="A43:F43"/>
    <mergeCell ref="G43:L43"/>
    <mergeCell ref="A33:N33"/>
    <mergeCell ref="B35:F35"/>
    <mergeCell ref="I35:J35"/>
    <mergeCell ref="K35:L35"/>
    <mergeCell ref="A37:F37"/>
    <mergeCell ref="A41:D41"/>
    <mergeCell ref="A22:N22"/>
    <mergeCell ref="M23:N24"/>
    <mergeCell ref="A25:N25"/>
    <mergeCell ref="A27:F28"/>
    <mergeCell ref="G27:G28"/>
    <mergeCell ref="D31:E31"/>
    <mergeCell ref="F31:J31"/>
    <mergeCell ref="D12:E12"/>
    <mergeCell ref="F12:J12"/>
    <mergeCell ref="A14:N14"/>
    <mergeCell ref="J18:N18"/>
    <mergeCell ref="J19:N19"/>
    <mergeCell ref="J20:M20"/>
    <mergeCell ref="L3:N3"/>
    <mergeCell ref="A5:N5"/>
    <mergeCell ref="A6:N6"/>
    <mergeCell ref="B8:H8"/>
    <mergeCell ref="J8:K9"/>
    <mergeCell ref="J10:K10"/>
  </mergeCells>
  <conditionalFormatting sqref="J20:M20">
    <cfRule type="cellIs" priority="6" dxfId="1011" operator="equal">
      <formula>0</formula>
    </cfRule>
  </conditionalFormatting>
  <conditionalFormatting sqref="F31:J31 B35:F35 K35:L35 A41:D41 A27">
    <cfRule type="cellIs" priority="4" dxfId="1021" operator="equal">
      <formula>0</formula>
    </cfRule>
  </conditionalFormatting>
  <conditionalFormatting sqref="B16">
    <cfRule type="cellIs" priority="3" dxfId="1011" operator="equal">
      <formula>0</formula>
    </cfRule>
  </conditionalFormatting>
  <conditionalFormatting sqref="B8:H8">
    <cfRule type="cellIs" priority="1" dxfId="2" operator="equal">
      <formula>0</formula>
    </cfRule>
  </conditionalFormatting>
  <dataValidations count="1">
    <dataValidation allowBlank="1" showInputMessage="1" showErrorMessage="1" sqref="L3:N3"/>
  </dataValidations>
  <printOptions/>
  <pageMargins left="0.7" right="0.7" top="0.75" bottom="0.75" header="0.3" footer="0.3"/>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showGridLines="0" showRowColHeaders="0" tabSelected="1" zoomScalePageLayoutView="0" workbookViewId="0" topLeftCell="A1">
      <selection activeCell="F38" sqref="F38"/>
    </sheetView>
  </sheetViews>
  <sheetFormatPr defaultColWidth="0" defaultRowHeight="13.5" zeroHeight="1"/>
  <cols>
    <col min="1" max="1" width="10.375" style="399" customWidth="1"/>
    <col min="2" max="2" width="5.875" style="399" customWidth="1"/>
    <col min="3" max="3" width="3.625" style="399" bestFit="1" customWidth="1"/>
    <col min="4" max="4" width="5.875" style="399" customWidth="1"/>
    <col min="5" max="5" width="3.625" style="399" bestFit="1" customWidth="1"/>
    <col min="6" max="6" width="5.875" style="399" customWidth="1"/>
    <col min="7" max="7" width="7.375" style="399" bestFit="1" customWidth="1"/>
    <col min="8" max="8" width="6.00390625" style="399" customWidth="1"/>
    <col min="9" max="9" width="5.00390625" style="399" customWidth="1"/>
    <col min="10" max="11" width="9.00390625" style="399" customWidth="1"/>
    <col min="12" max="12" width="6.00390625" style="399" customWidth="1"/>
    <col min="13" max="13" width="7.125" style="399" customWidth="1"/>
    <col min="14" max="14" width="3.625" style="403" customWidth="1"/>
    <col min="15" max="15" width="15.625" style="400" customWidth="1"/>
    <col min="16" max="16384" width="0" style="427" hidden="1" customWidth="1"/>
  </cols>
  <sheetData>
    <row r="1" spans="11:14" ht="30.75" customHeight="1">
      <c r="K1" s="399" t="s">
        <v>169</v>
      </c>
      <c r="L1" s="513"/>
      <c r="M1" s="513"/>
      <c r="N1" s="513"/>
    </row>
    <row r="2" spans="12:14" ht="11.25" customHeight="1">
      <c r="L2" s="401"/>
      <c r="M2" s="401"/>
      <c r="N2" s="402"/>
    </row>
    <row r="3" spans="1:14" ht="34.5" customHeight="1">
      <c r="A3" s="514" t="str">
        <f>'主催者入力欄'!D2</f>
        <v>第63回全日本中学校通信陸上競技大会新潟県大会</v>
      </c>
      <c r="B3" s="514"/>
      <c r="C3" s="514"/>
      <c r="D3" s="514"/>
      <c r="E3" s="514"/>
      <c r="F3" s="514"/>
      <c r="G3" s="514"/>
      <c r="H3" s="514"/>
      <c r="I3" s="514"/>
      <c r="J3" s="514"/>
      <c r="K3" s="514"/>
      <c r="L3" s="514"/>
      <c r="M3" s="514"/>
      <c r="N3" s="514"/>
    </row>
    <row r="4" spans="1:14" ht="34.5" customHeight="1">
      <c r="A4" s="515" t="s">
        <v>483</v>
      </c>
      <c r="B4" s="515"/>
      <c r="C4" s="515"/>
      <c r="D4" s="515"/>
      <c r="E4" s="515"/>
      <c r="F4" s="515"/>
      <c r="G4" s="515"/>
      <c r="H4" s="515"/>
      <c r="I4" s="515"/>
      <c r="J4" s="515"/>
      <c r="K4" s="515"/>
      <c r="L4" s="515"/>
      <c r="M4" s="515"/>
      <c r="N4" s="515"/>
    </row>
    <row r="5" ht="14.25" thickBot="1"/>
    <row r="6" spans="1:14" ht="24.75" customHeight="1" thickBot="1">
      <c r="A6" s="404" t="s">
        <v>484</v>
      </c>
      <c r="B6" s="516"/>
      <c r="C6" s="517"/>
      <c r="D6" s="517"/>
      <c r="E6" s="517"/>
      <c r="F6" s="517"/>
      <c r="G6" s="517"/>
      <c r="H6" s="518"/>
      <c r="J6" s="519" t="s">
        <v>485</v>
      </c>
      <c r="K6" s="520"/>
      <c r="L6" s="405" t="s">
        <v>486</v>
      </c>
      <c r="M6" s="406"/>
      <c r="N6" s="407" t="s">
        <v>487</v>
      </c>
    </row>
    <row r="7" spans="10:14" ht="24.75" customHeight="1">
      <c r="J7" s="521"/>
      <c r="K7" s="522"/>
      <c r="L7" s="408" t="s">
        <v>488</v>
      </c>
      <c r="M7" s="409"/>
      <c r="N7" s="410" t="s">
        <v>487</v>
      </c>
    </row>
    <row r="8" spans="10:14" ht="24.75" customHeight="1" thickBot="1">
      <c r="J8" s="523" t="s">
        <v>489</v>
      </c>
      <c r="K8" s="524"/>
      <c r="L8" s="411" t="s">
        <v>490</v>
      </c>
      <c r="M8" s="412"/>
      <c r="N8" s="413" t="s">
        <v>487</v>
      </c>
    </row>
    <row r="9" ht="13.5"/>
    <row r="10" spans="4:11" ht="26.25" thickBot="1">
      <c r="D10" s="525" t="s">
        <v>491</v>
      </c>
      <c r="E10" s="525"/>
      <c r="F10" s="526"/>
      <c r="G10" s="526"/>
      <c r="H10" s="526"/>
      <c r="I10" s="526"/>
      <c r="J10" s="526"/>
      <c r="K10" s="414" t="s">
        <v>492</v>
      </c>
    </row>
    <row r="11" ht="21.75" customHeight="1" thickTop="1"/>
    <row r="12" spans="1:14" ht="21.75" customHeight="1">
      <c r="A12" s="527" t="str">
        <f>"上記金額を"&amp;'主催者入力欄'!D2&amp;"参加料として納入いたします。"</f>
        <v>上記金額を第63回全日本中学校通信陸上競技大会新潟県大会参加料として納入いたします。</v>
      </c>
      <c r="B12" s="527"/>
      <c r="C12" s="527"/>
      <c r="D12" s="527"/>
      <c r="E12" s="527"/>
      <c r="F12" s="527"/>
      <c r="G12" s="527"/>
      <c r="H12" s="527"/>
      <c r="I12" s="527"/>
      <c r="J12" s="527"/>
      <c r="K12" s="527"/>
      <c r="L12" s="527"/>
      <c r="M12" s="527"/>
      <c r="N12" s="527"/>
    </row>
    <row r="13" ht="21.75" customHeight="1"/>
    <row r="14" spans="1:7" ht="21.75" customHeight="1">
      <c r="A14" s="415" t="s">
        <v>493</v>
      </c>
      <c r="B14" s="399">
        <v>29</v>
      </c>
      <c r="C14" s="399" t="s">
        <v>7</v>
      </c>
      <c r="E14" s="399" t="s">
        <v>494</v>
      </c>
      <c r="G14" s="399" t="s">
        <v>495</v>
      </c>
    </row>
    <row r="15" ht="24" customHeight="1">
      <c r="A15" s="415"/>
    </row>
    <row r="16" spans="8:14" ht="15" customHeight="1">
      <c r="H16" s="416"/>
      <c r="I16" s="416"/>
      <c r="J16" s="528"/>
      <c r="K16" s="528"/>
      <c r="L16" s="528"/>
      <c r="M16" s="528"/>
      <c r="N16" s="528"/>
    </row>
    <row r="17" spans="8:14" ht="21.75" customHeight="1">
      <c r="H17" s="416"/>
      <c r="I17" s="416"/>
      <c r="J17" s="528"/>
      <c r="K17" s="528"/>
      <c r="L17" s="528"/>
      <c r="M17" s="528"/>
      <c r="N17" s="528"/>
    </row>
    <row r="18" spans="8:14" ht="27.75" customHeight="1" thickBot="1">
      <c r="H18" s="403" t="s">
        <v>496</v>
      </c>
      <c r="I18" s="403"/>
      <c r="J18" s="529"/>
      <c r="K18" s="529"/>
      <c r="L18" s="529"/>
      <c r="M18" s="529"/>
      <c r="N18" s="418" t="s">
        <v>497</v>
      </c>
    </row>
    <row r="19" ht="21.75" customHeight="1"/>
    <row r="20" spans="1:15" ht="21.75" customHeight="1">
      <c r="A20" s="530" t="s">
        <v>498</v>
      </c>
      <c r="B20" s="530"/>
      <c r="C20" s="530"/>
      <c r="D20" s="530"/>
      <c r="E20" s="530"/>
      <c r="F20" s="530"/>
      <c r="G20" s="530"/>
      <c r="H20" s="530"/>
      <c r="I20" s="530"/>
      <c r="J20" s="530"/>
      <c r="K20" s="530"/>
      <c r="L20" s="530"/>
      <c r="M20" s="530"/>
      <c r="N20" s="530"/>
      <c r="O20" s="419"/>
    </row>
    <row r="21" spans="1:15" ht="13.5">
      <c r="A21" s="420"/>
      <c r="B21" s="420"/>
      <c r="C21" s="420"/>
      <c r="D21" s="420"/>
      <c r="E21" s="420"/>
      <c r="F21" s="420"/>
      <c r="G21" s="420"/>
      <c r="H21" s="420"/>
      <c r="I21" s="420"/>
      <c r="J21" s="420"/>
      <c r="K21" s="420"/>
      <c r="L21" s="420"/>
      <c r="M21" s="531"/>
      <c r="N21" s="532"/>
      <c r="O21" s="419"/>
    </row>
    <row r="22" spans="1:15" ht="13.5">
      <c r="A22" s="421"/>
      <c r="B22" s="421"/>
      <c r="C22" s="421"/>
      <c r="D22" s="421"/>
      <c r="E22" s="421"/>
      <c r="F22" s="421"/>
      <c r="G22" s="421"/>
      <c r="H22" s="421"/>
      <c r="I22" s="421"/>
      <c r="J22" s="421"/>
      <c r="K22" s="421"/>
      <c r="L22" s="422" t="s">
        <v>504</v>
      </c>
      <c r="M22" s="533"/>
      <c r="N22" s="533"/>
      <c r="O22" s="419"/>
    </row>
    <row r="23" spans="1:14" ht="25.5">
      <c r="A23" s="534" t="s">
        <v>500</v>
      </c>
      <c r="B23" s="534"/>
      <c r="C23" s="534"/>
      <c r="D23" s="534"/>
      <c r="E23" s="534"/>
      <c r="F23" s="534"/>
      <c r="G23" s="534"/>
      <c r="H23" s="534"/>
      <c r="I23" s="534"/>
      <c r="J23" s="534"/>
      <c r="K23" s="534"/>
      <c r="L23" s="534"/>
      <c r="M23" s="534"/>
      <c r="N23" s="534"/>
    </row>
    <row r="24" spans="1:14" ht="25.5">
      <c r="A24" s="423"/>
      <c r="B24" s="423"/>
      <c r="C24" s="423"/>
      <c r="D24" s="423"/>
      <c r="E24" s="423"/>
      <c r="F24" s="423"/>
      <c r="G24" s="423"/>
      <c r="H24" s="423"/>
      <c r="I24" s="423"/>
      <c r="J24" s="423"/>
      <c r="K24" s="423"/>
      <c r="L24" s="423"/>
      <c r="M24" s="423"/>
      <c r="N24" s="423"/>
    </row>
    <row r="25" spans="1:14" ht="16.5" customHeight="1">
      <c r="A25" s="528"/>
      <c r="B25" s="528"/>
      <c r="C25" s="528"/>
      <c r="D25" s="528"/>
      <c r="E25" s="528"/>
      <c r="F25" s="528"/>
      <c r="G25" s="536" t="s">
        <v>501</v>
      </c>
      <c r="H25" s="423"/>
      <c r="I25" s="423"/>
      <c r="J25" s="423"/>
      <c r="K25" s="423"/>
      <c r="L25" s="423"/>
      <c r="M25" s="423"/>
      <c r="N25" s="424"/>
    </row>
    <row r="26" spans="1:7" ht="14.25" customHeight="1" thickBot="1">
      <c r="A26" s="535"/>
      <c r="B26" s="535"/>
      <c r="C26" s="535"/>
      <c r="D26" s="535"/>
      <c r="E26" s="535"/>
      <c r="F26" s="535"/>
      <c r="G26" s="536"/>
    </row>
    <row r="27" ht="10.5" customHeight="1"/>
    <row r="28" ht="13.5"/>
    <row r="29" spans="4:11" ht="26.25" thickBot="1">
      <c r="D29" s="525" t="s">
        <v>491</v>
      </c>
      <c r="E29" s="525"/>
      <c r="F29" s="526"/>
      <c r="G29" s="526"/>
      <c r="H29" s="526"/>
      <c r="I29" s="526"/>
      <c r="J29" s="526"/>
      <c r="K29" s="414" t="s">
        <v>492</v>
      </c>
    </row>
    <row r="30" ht="14.25" thickTop="1"/>
    <row r="31" spans="1:14" ht="13.5">
      <c r="A31" s="537" t="str">
        <f>"但し、"&amp;'主催者入力欄'!D2&amp;"参加料として"</f>
        <v>但し、第63回全日本中学校通信陸上競技大会新潟県大会参加料として</v>
      </c>
      <c r="B31" s="537"/>
      <c r="C31" s="537"/>
      <c r="D31" s="537"/>
      <c r="E31" s="537"/>
      <c r="F31" s="537"/>
      <c r="G31" s="537"/>
      <c r="H31" s="537"/>
      <c r="I31" s="537"/>
      <c r="J31" s="537"/>
      <c r="K31" s="537"/>
      <c r="L31" s="537"/>
      <c r="M31" s="537"/>
      <c r="N31" s="537"/>
    </row>
    <row r="32" ht="13.5"/>
    <row r="33" spans="1:13" ht="21.75" thickBot="1">
      <c r="A33" s="415"/>
      <c r="B33" s="539"/>
      <c r="C33" s="539"/>
      <c r="D33" s="539"/>
      <c r="E33" s="539"/>
      <c r="F33" s="539"/>
      <c r="I33" s="537" t="s">
        <v>485</v>
      </c>
      <c r="J33" s="537"/>
      <c r="K33" s="540"/>
      <c r="L33" s="540"/>
      <c r="M33" s="421" t="s">
        <v>487</v>
      </c>
    </row>
    <row r="34" ht="14.25" thickTop="1"/>
    <row r="35" spans="1:13" ht="13.5">
      <c r="A35" s="537" t="s">
        <v>502</v>
      </c>
      <c r="B35" s="537"/>
      <c r="C35" s="537"/>
      <c r="D35" s="537"/>
      <c r="E35" s="537"/>
      <c r="F35" s="537"/>
      <c r="M35" s="425"/>
    </row>
    <row r="36" ht="8.25" customHeight="1"/>
    <row r="37" spans="1:7" ht="21.75" customHeight="1">
      <c r="A37" s="415" t="s">
        <v>493</v>
      </c>
      <c r="B37" s="399">
        <v>29</v>
      </c>
      <c r="C37" s="399" t="s">
        <v>7</v>
      </c>
      <c r="D37" s="399">
        <v>6</v>
      </c>
      <c r="E37" s="399" t="s">
        <v>494</v>
      </c>
      <c r="F37" s="399">
        <v>22</v>
      </c>
      <c r="G37" s="399" t="s">
        <v>495</v>
      </c>
    </row>
    <row r="38" ht="13.5"/>
    <row r="39" spans="1:5" ht="17.25">
      <c r="A39" s="541"/>
      <c r="B39" s="541"/>
      <c r="C39" s="541"/>
      <c r="D39" s="541"/>
      <c r="E39" s="421"/>
    </row>
    <row r="40" ht="13.5"/>
    <row r="41" spans="1:13" ht="22.5" customHeight="1" thickBot="1">
      <c r="A41" s="537" t="s">
        <v>503</v>
      </c>
      <c r="B41" s="537"/>
      <c r="C41" s="537"/>
      <c r="D41" s="537"/>
      <c r="E41" s="537"/>
      <c r="F41" s="537"/>
      <c r="G41" s="538" t="s">
        <v>513</v>
      </c>
      <c r="H41" s="538"/>
      <c r="I41" s="538"/>
      <c r="J41" s="538"/>
      <c r="K41" s="538"/>
      <c r="L41" s="538"/>
      <c r="M41" s="399" t="s">
        <v>497</v>
      </c>
    </row>
    <row r="42" spans="1:15" s="417" customFormat="1" ht="13.5">
      <c r="A42" s="426"/>
      <c r="B42" s="426"/>
      <c r="C42" s="426"/>
      <c r="D42" s="426"/>
      <c r="E42" s="426"/>
      <c r="F42" s="426"/>
      <c r="G42" s="426"/>
      <c r="H42" s="426"/>
      <c r="I42" s="426"/>
      <c r="J42" s="426"/>
      <c r="K42" s="426"/>
      <c r="L42" s="426"/>
      <c r="M42" s="426"/>
      <c r="N42" s="400"/>
      <c r="O42" s="400"/>
    </row>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sheetData>
  <sheetProtection password="DC59" sheet="1"/>
  <protectedRanges>
    <protectedRange sqref="B6:G6 M6:M7 B14 D14 F14 J16:N17 J18:M18" name="範囲1"/>
  </protectedRanges>
  <mergeCells count="27">
    <mergeCell ref="A41:F41"/>
    <mergeCell ref="G41:L41"/>
    <mergeCell ref="A31:N31"/>
    <mergeCell ref="B33:F33"/>
    <mergeCell ref="I33:J33"/>
    <mergeCell ref="K33:L33"/>
    <mergeCell ref="A35:F35"/>
    <mergeCell ref="A39:D39"/>
    <mergeCell ref="A20:N20"/>
    <mergeCell ref="M21:N22"/>
    <mergeCell ref="A23:N23"/>
    <mergeCell ref="A25:F26"/>
    <mergeCell ref="G25:G26"/>
    <mergeCell ref="D29:E29"/>
    <mergeCell ref="F29:J29"/>
    <mergeCell ref="D10:E10"/>
    <mergeCell ref="F10:J10"/>
    <mergeCell ref="A12:N12"/>
    <mergeCell ref="J16:N16"/>
    <mergeCell ref="J17:N17"/>
    <mergeCell ref="J18:M18"/>
    <mergeCell ref="L1:N1"/>
    <mergeCell ref="A3:N3"/>
    <mergeCell ref="A4:N4"/>
    <mergeCell ref="B6:H6"/>
    <mergeCell ref="J6:K7"/>
    <mergeCell ref="J8:K8"/>
  </mergeCells>
  <printOptions/>
  <pageMargins left="0.7" right="0.7" top="0.75" bottom="0.75" header="0.3" footer="0.3"/>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I115"/>
  <sheetViews>
    <sheetView showGridLines="0" showRowColHeaders="0" showZeros="0" zoomScalePageLayoutView="0" workbookViewId="0" topLeftCell="A29">
      <selection activeCell="D56" sqref="D56:E56"/>
    </sheetView>
  </sheetViews>
  <sheetFormatPr defaultColWidth="0" defaultRowHeight="13.5" zeroHeight="1"/>
  <cols>
    <col min="1" max="1" width="9.00390625" style="0" customWidth="1"/>
    <col min="2" max="2" width="5.125" style="1" customWidth="1"/>
    <col min="3" max="3" width="8.125" style="1" customWidth="1"/>
    <col min="4" max="4" width="17.00390625" style="1" customWidth="1"/>
    <col min="5" max="5" width="17.375" style="1" customWidth="1"/>
    <col min="6" max="6" width="8.125" style="1" customWidth="1"/>
    <col min="7" max="9" width="17.375" style="2" customWidth="1"/>
    <col min="10" max="10" width="6.50390625" style="0" customWidth="1"/>
    <col min="11" max="16384" width="0" style="0" hidden="1" customWidth="1"/>
  </cols>
  <sheetData>
    <row r="1" spans="2:9" ht="66.75" customHeight="1">
      <c r="B1" s="157"/>
      <c r="C1" s="159"/>
      <c r="D1" s="548" t="s">
        <v>315</v>
      </c>
      <c r="E1" s="549"/>
      <c r="F1" s="549"/>
      <c r="G1" s="549"/>
      <c r="H1" s="550"/>
      <c r="I1" s="550"/>
    </row>
    <row r="2" spans="2:9" s="3" customFormat="1" ht="21" customHeight="1">
      <c r="B2" s="265" t="str">
        <f>'主催者入力欄'!$D$2&amp;"申込書"&amp;"（１号様式）　"</f>
        <v>第63回全日本中学校通信陸上競技大会新潟県大会申込書（１号様式）　</v>
      </c>
      <c r="C2" s="225"/>
      <c r="D2" s="264"/>
      <c r="E2" s="226"/>
      <c r="F2" s="226"/>
      <c r="G2" s="226"/>
      <c r="H2" s="224"/>
      <c r="I2" s="224"/>
    </row>
    <row r="3" spans="2:9" s="3" customFormat="1" ht="24.75" customHeight="1">
      <c r="B3" s="542" t="s">
        <v>170</v>
      </c>
      <c r="C3" s="543"/>
      <c r="D3" s="9"/>
      <c r="E3" s="9"/>
      <c r="F3" s="9"/>
      <c r="G3" s="9"/>
      <c r="H3" s="222"/>
      <c r="I3" s="227" t="s">
        <v>169</v>
      </c>
    </row>
    <row r="4" spans="2:9" s="3" customFormat="1" ht="24.75" customHeight="1">
      <c r="B4" s="544"/>
      <c r="C4" s="545"/>
      <c r="D4" s="232" t="s">
        <v>174</v>
      </c>
      <c r="E4" s="236">
        <f>'学校情報入力シート'!$D$7</f>
        <v>0</v>
      </c>
      <c r="G4" s="228"/>
      <c r="H4" s="229"/>
      <c r="I4" s="227">
        <f>'学校情報入力シート'!$D$5</f>
        <v>0</v>
      </c>
    </row>
    <row r="5" spans="4:9" s="3" customFormat="1" ht="24.75" customHeight="1">
      <c r="D5" s="8" t="s">
        <v>60</v>
      </c>
      <c r="E5" s="233">
        <f>'学校情報入力シート'!$D$6</f>
        <v>0</v>
      </c>
      <c r="G5" s="230"/>
      <c r="H5" s="231"/>
      <c r="I5" s="222"/>
    </row>
    <row r="6" spans="2:9" s="3" customFormat="1" ht="24.75" customHeight="1">
      <c r="B6" s="223"/>
      <c r="D6" s="8" t="s">
        <v>172</v>
      </c>
      <c r="E6" s="234" t="str">
        <f>"〒"&amp;'学校情報入力シート'!$D$11&amp;"　　"&amp;'学校情報入力シート'!$D$12&amp;"　"</f>
        <v>〒　　　</v>
      </c>
      <c r="G6" s="9"/>
      <c r="H6" s="222"/>
      <c r="I6" s="222"/>
    </row>
    <row r="7" spans="2:9" s="3" customFormat="1" ht="24.75" customHeight="1">
      <c r="B7" s="223"/>
      <c r="D7" s="8"/>
      <c r="E7" s="235" t="str">
        <f>"学校電話"&amp;"　"&amp;'学校情報入力シート'!$D$13&amp;"　　　学校FAX"&amp;"　"&amp;'学校情報入力シート'!$D$14</f>
        <v>学校電話　　　　学校FAX　</v>
      </c>
      <c r="G7" s="9"/>
      <c r="H7" s="222"/>
      <c r="I7" s="222"/>
    </row>
    <row r="8" spans="2:9" s="3" customFormat="1" ht="24.75" customHeight="1">
      <c r="B8" s="223"/>
      <c r="C8" s="222"/>
      <c r="D8" s="9"/>
      <c r="E8" s="235" t="str">
        <f>"学校メール"&amp;"　"&amp;'学校情報入力シート'!$D$15</f>
        <v>学校メール　</v>
      </c>
      <c r="F8" s="9"/>
      <c r="G8" s="9"/>
      <c r="H8" s="222"/>
      <c r="I8" s="222"/>
    </row>
    <row r="9" spans="2:9" s="3" customFormat="1" ht="24.75" customHeight="1">
      <c r="B9" s="223"/>
      <c r="C9" s="222"/>
      <c r="D9" s="9"/>
      <c r="E9" s="235" t="str">
        <f>"指導者名"&amp;"　"&amp;'学校情報入力シート'!$D$9</f>
        <v>指導者名　</v>
      </c>
      <c r="F9" s="9"/>
      <c r="G9" s="9"/>
      <c r="H9" s="8" t="s">
        <v>176</v>
      </c>
      <c r="I9" s="237">
        <f>COUNTA('申込入力シート'!C5:C44)</f>
        <v>0</v>
      </c>
    </row>
    <row r="10" spans="2:9" s="3" customFormat="1" ht="9.75" customHeight="1">
      <c r="B10" s="223"/>
      <c r="C10" s="222"/>
      <c r="D10" s="9"/>
      <c r="E10" s="9"/>
      <c r="F10" s="9"/>
      <c r="G10" s="9"/>
      <c r="H10" s="222"/>
      <c r="I10" s="222"/>
    </row>
    <row r="11" spans="2:9" s="3" customFormat="1" ht="5.25" customHeight="1" thickBot="1">
      <c r="B11" s="240"/>
      <c r="C11" s="47"/>
      <c r="D11" s="62"/>
      <c r="E11" s="62"/>
      <c r="F11" s="62"/>
      <c r="G11" s="62"/>
      <c r="H11" s="241"/>
      <c r="I11" s="242"/>
    </row>
    <row r="12" spans="2:9" s="3" customFormat="1" ht="30" customHeight="1" thickBot="1">
      <c r="B12" s="245" t="s">
        <v>1</v>
      </c>
      <c r="C12" s="246" t="s">
        <v>66</v>
      </c>
      <c r="D12" s="247" t="s">
        <v>2</v>
      </c>
      <c r="E12" s="247" t="s">
        <v>23</v>
      </c>
      <c r="F12" s="247" t="s">
        <v>26</v>
      </c>
      <c r="G12" s="248" t="s">
        <v>24</v>
      </c>
      <c r="H12" s="248" t="s">
        <v>25</v>
      </c>
      <c r="I12" s="249" t="s">
        <v>13</v>
      </c>
    </row>
    <row r="13" spans="1:9" s="3" customFormat="1" ht="30" customHeight="1">
      <c r="A13" s="238">
        <v>1</v>
      </c>
      <c r="B13" s="250">
        <f>IF(C13="","",A13)</f>
      </c>
      <c r="C13" s="10">
        <f>IF(ISBLANK('申込入力シート'!C5),"",'申込入力シート'!C5)</f>
      </c>
      <c r="D13" s="243">
        <f>IF(ISBLANK('申込入力シート'!D5),"",'申込入力シート'!D5)</f>
      </c>
      <c r="E13" s="244">
        <f>IF(ISBLANK('申込入力シート'!F5),"",'申込入力シート'!F5)</f>
      </c>
      <c r="F13" s="10">
        <f>IF(ISBLANK('申込入力シート'!E5),"",'申込入力シート'!E5)</f>
      </c>
      <c r="G13" s="244">
        <f>IF(ISBLANK('申込入力シート'!H5),"",'申込入力シート'!H5)</f>
      </c>
      <c r="H13" s="244">
        <f>IF(ISBLANK('申込入力シート'!O5),"",'申込入力シート'!O5)</f>
      </c>
      <c r="I13" s="251">
        <f>IF(ISBLANK('申込入力シート'!V5),"",'申込入力シート'!V5)</f>
      </c>
    </row>
    <row r="14" spans="1:9" s="3" customFormat="1" ht="30" customHeight="1">
      <c r="A14" s="238">
        <v>2</v>
      </c>
      <c r="B14" s="252">
        <f aca="true" t="shared" si="0" ref="B14:B32">IF(C14="","",A14)</f>
      </c>
      <c r="C14" s="4">
        <f>IF(ISBLANK('申込入力シート'!C6),"",'申込入力シート'!C6)</f>
      </c>
      <c r="D14" s="5">
        <f>IF(ISBLANK('申込入力シート'!D6),"",'申込入力シート'!D6)</f>
      </c>
      <c r="E14" s="29">
        <f>IF(ISBLANK('申込入力シート'!F6),"",'申込入力シート'!F6)</f>
      </c>
      <c r="F14" s="4">
        <f>IF(ISBLANK('申込入力シート'!E6),"",'申込入力シート'!E6)</f>
      </c>
      <c r="G14" s="29">
        <f>IF(ISBLANK('申込入力シート'!H6),"",'申込入力シート'!H6)</f>
      </c>
      <c r="H14" s="29">
        <f>IF(ISBLANK('申込入力シート'!O6),"",'申込入力シート'!O6)</f>
      </c>
      <c r="I14" s="253">
        <f>IF(ISBLANK('申込入力シート'!V6),"",'申込入力シート'!V6)</f>
      </c>
    </row>
    <row r="15" spans="1:9" s="3" customFormat="1" ht="30" customHeight="1">
      <c r="A15" s="238">
        <v>3</v>
      </c>
      <c r="B15" s="252">
        <f t="shared" si="0"/>
      </c>
      <c r="C15" s="4">
        <f>IF(ISBLANK('申込入力シート'!C7),"",'申込入力シート'!C7)</f>
      </c>
      <c r="D15" s="5">
        <f>IF(ISBLANK('申込入力シート'!D7),"",'申込入力シート'!D7)</f>
      </c>
      <c r="E15" s="29">
        <f>IF(ISBLANK('申込入力シート'!F7),"",'申込入力シート'!F7)</f>
      </c>
      <c r="F15" s="4">
        <f>IF(ISBLANK('申込入力シート'!E7),"",'申込入力シート'!E7)</f>
      </c>
      <c r="G15" s="29">
        <f>IF(ISBLANK('申込入力シート'!H7),"",'申込入力シート'!H7)</f>
      </c>
      <c r="H15" s="29">
        <f>IF(ISBLANK('申込入力シート'!O7),"",'申込入力シート'!O7)</f>
      </c>
      <c r="I15" s="253">
        <f>IF(ISBLANK('申込入力シート'!V7),"",'申込入力シート'!V7)</f>
      </c>
    </row>
    <row r="16" spans="1:9" s="3" customFormat="1" ht="30" customHeight="1">
      <c r="A16" s="238">
        <v>4</v>
      </c>
      <c r="B16" s="252">
        <f t="shared" si="0"/>
      </c>
      <c r="C16" s="4">
        <f>IF(ISBLANK('申込入力シート'!C8),"",'申込入力シート'!C8)</f>
      </c>
      <c r="D16" s="5">
        <f>IF(ISBLANK('申込入力シート'!D8),"",'申込入力シート'!D8)</f>
      </c>
      <c r="E16" s="29">
        <f>IF(ISBLANK('申込入力シート'!F8),"",'申込入力シート'!F8)</f>
      </c>
      <c r="F16" s="4">
        <f>IF(ISBLANK('申込入力シート'!E8),"",'申込入力シート'!E8)</f>
      </c>
      <c r="G16" s="29">
        <f>IF(ISBLANK('申込入力シート'!H8),"",'申込入力シート'!H8)</f>
      </c>
      <c r="H16" s="29">
        <f>IF(ISBLANK('申込入力シート'!O8),"",'申込入力シート'!O8)</f>
      </c>
      <c r="I16" s="253">
        <f>IF(ISBLANK('申込入力シート'!V8),"",'申込入力シート'!V8)</f>
      </c>
    </row>
    <row r="17" spans="1:9" s="3" customFormat="1" ht="30" customHeight="1">
      <c r="A17" s="238">
        <v>5</v>
      </c>
      <c r="B17" s="252">
        <f t="shared" si="0"/>
      </c>
      <c r="C17" s="4">
        <f>IF(ISBLANK('申込入力シート'!C9),"",'申込入力シート'!C9)</f>
      </c>
      <c r="D17" s="5">
        <f>IF(ISBLANK('申込入力シート'!D9),"",'申込入力シート'!D9)</f>
      </c>
      <c r="E17" s="29">
        <f>IF(ISBLANK('申込入力シート'!F9),"",'申込入力シート'!F9)</f>
      </c>
      <c r="F17" s="4">
        <f>IF(ISBLANK('申込入力シート'!E9),"",'申込入力シート'!E9)</f>
      </c>
      <c r="G17" s="29">
        <f>IF(ISBLANK('申込入力シート'!H9),"",'申込入力シート'!H9)</f>
      </c>
      <c r="H17" s="29">
        <f>IF(ISBLANK('申込入力シート'!O9),"",'申込入力シート'!O9)</f>
      </c>
      <c r="I17" s="253">
        <f>IF(ISBLANK('申込入力シート'!V9),"",'申込入力シート'!V9)</f>
      </c>
    </row>
    <row r="18" spans="1:9" s="7" customFormat="1" ht="30" customHeight="1">
      <c r="A18" s="238">
        <v>6</v>
      </c>
      <c r="B18" s="252">
        <f t="shared" si="0"/>
      </c>
      <c r="C18" s="4">
        <f>IF(ISBLANK('申込入力シート'!C10),"",'申込入力シート'!C10)</f>
      </c>
      <c r="D18" s="5">
        <f>IF(ISBLANK('申込入力シート'!D10),"",'申込入力シート'!D10)</f>
      </c>
      <c r="E18" s="29">
        <f>IF(ISBLANK('申込入力シート'!F10),"",'申込入力シート'!F10)</f>
      </c>
      <c r="F18" s="4">
        <f>IF(ISBLANK('申込入力シート'!E10),"",'申込入力シート'!E10)</f>
      </c>
      <c r="G18" s="29">
        <f>IF(ISBLANK('申込入力シート'!H10),"",'申込入力シート'!H10)</f>
      </c>
      <c r="H18" s="29">
        <f>IF(ISBLANK('申込入力シート'!O10),"",'申込入力シート'!O10)</f>
      </c>
      <c r="I18" s="253">
        <f>IF(ISBLANK('申込入力シート'!V10),"",'申込入力シート'!V10)</f>
      </c>
    </row>
    <row r="19" spans="1:9" s="8" customFormat="1" ht="30" customHeight="1">
      <c r="A19" s="238">
        <v>7</v>
      </c>
      <c r="B19" s="252">
        <f t="shared" si="0"/>
      </c>
      <c r="C19" s="4">
        <f>IF(ISBLANK('申込入力シート'!C11),"",'申込入力シート'!C11)</f>
      </c>
      <c r="D19" s="5">
        <f>IF(ISBLANK('申込入力シート'!D11),"",'申込入力シート'!D11)</f>
      </c>
      <c r="E19" s="29">
        <f>IF(ISBLANK('申込入力シート'!F11),"",'申込入力シート'!F11)</f>
      </c>
      <c r="F19" s="4">
        <f>IF(ISBLANK('申込入力シート'!E11),"",'申込入力シート'!E11)</f>
      </c>
      <c r="G19" s="29">
        <f>IF(ISBLANK('申込入力シート'!H11),"",'申込入力シート'!H11)</f>
      </c>
      <c r="H19" s="29">
        <f>IF(ISBLANK('申込入力シート'!O11),"",'申込入力シート'!O11)</f>
      </c>
      <c r="I19" s="253">
        <f>IF(ISBLANK('申込入力シート'!V11),"",'申込入力シート'!V11)</f>
      </c>
    </row>
    <row r="20" spans="1:9" s="9" customFormat="1" ht="30" customHeight="1">
      <c r="A20" s="238">
        <v>8</v>
      </c>
      <c r="B20" s="252">
        <f t="shared" si="0"/>
      </c>
      <c r="C20" s="4">
        <f>IF(ISBLANK('申込入力シート'!C12),"",'申込入力シート'!C12)</f>
      </c>
      <c r="D20" s="5">
        <f>IF(ISBLANK('申込入力シート'!D12),"",'申込入力シート'!D12)</f>
      </c>
      <c r="E20" s="29">
        <f>IF(ISBLANK('申込入力シート'!F12),"",'申込入力シート'!F12)</f>
      </c>
      <c r="F20" s="4">
        <f>IF(ISBLANK('申込入力シート'!E12),"",'申込入力シート'!E12)</f>
      </c>
      <c r="G20" s="29">
        <f>IF(ISBLANK('申込入力シート'!H12),"",'申込入力シート'!H12)</f>
      </c>
      <c r="H20" s="29">
        <f>IF(ISBLANK('申込入力シート'!O12),"",'申込入力シート'!O12)</f>
      </c>
      <c r="I20" s="253">
        <f>IF(ISBLANK('申込入力シート'!V12),"",'申込入力シート'!V12)</f>
      </c>
    </row>
    <row r="21" spans="1:9" s="9" customFormat="1" ht="30" customHeight="1">
      <c r="A21" s="238">
        <v>9</v>
      </c>
      <c r="B21" s="252">
        <f t="shared" si="0"/>
      </c>
      <c r="C21" s="4">
        <f>IF(ISBLANK('申込入力シート'!C13),"",'申込入力シート'!C13)</f>
      </c>
      <c r="D21" s="5">
        <f>IF(ISBLANK('申込入力シート'!D13),"",'申込入力シート'!D13)</f>
      </c>
      <c r="E21" s="29">
        <f>IF(ISBLANK('申込入力シート'!F13),"",'申込入力シート'!F13)</f>
      </c>
      <c r="F21" s="4">
        <f>IF(ISBLANK('申込入力シート'!E13),"",'申込入力シート'!E13)</f>
      </c>
      <c r="G21" s="29">
        <f>IF(ISBLANK('申込入力シート'!H13),"",'申込入力シート'!H13)</f>
      </c>
      <c r="H21" s="29">
        <f>IF(ISBLANK('申込入力シート'!O13),"",'申込入力シート'!O13)</f>
      </c>
      <c r="I21" s="253">
        <f>IF(ISBLANK('申込入力シート'!V13),"",'申込入力シート'!V13)</f>
      </c>
    </row>
    <row r="22" spans="1:9" s="9" customFormat="1" ht="30" customHeight="1">
      <c r="A22" s="238">
        <v>10</v>
      </c>
      <c r="B22" s="252">
        <f t="shared" si="0"/>
      </c>
      <c r="C22" s="4">
        <f>IF(ISBLANK('申込入力シート'!C14),"",'申込入力シート'!C14)</f>
      </c>
      <c r="D22" s="5">
        <f>IF(ISBLANK('申込入力シート'!D14),"",'申込入力シート'!D14)</f>
      </c>
      <c r="E22" s="29">
        <f>IF(ISBLANK('申込入力シート'!F14),"",'申込入力シート'!F14)</f>
      </c>
      <c r="F22" s="4">
        <f>IF(ISBLANK('申込入力シート'!E14),"",'申込入力シート'!E14)</f>
      </c>
      <c r="G22" s="29">
        <f>IF(ISBLANK('申込入力シート'!H14),"",'申込入力シート'!H14)</f>
      </c>
      <c r="H22" s="29">
        <f>IF(ISBLANK('申込入力シート'!O14),"",'申込入力シート'!O14)</f>
      </c>
      <c r="I22" s="253">
        <f>IF(ISBLANK('申込入力シート'!V14),"",'申込入力シート'!V14)</f>
      </c>
    </row>
    <row r="23" spans="1:9" s="9" customFormat="1" ht="30" customHeight="1">
      <c r="A23" s="238">
        <v>11</v>
      </c>
      <c r="B23" s="252">
        <f t="shared" si="0"/>
      </c>
      <c r="C23" s="4">
        <f>IF(ISBLANK('申込入力シート'!C15),"",'申込入力シート'!C15)</f>
      </c>
      <c r="D23" s="5">
        <f>IF(ISBLANK('申込入力シート'!D15),"",'申込入力シート'!D15)</f>
      </c>
      <c r="E23" s="29">
        <f>IF(ISBLANK('申込入力シート'!F15),"",'申込入力シート'!F15)</f>
      </c>
      <c r="F23" s="4">
        <f>IF(ISBLANK('申込入力シート'!E15),"",'申込入力シート'!E15)</f>
      </c>
      <c r="G23" s="29">
        <f>IF(ISBLANK('申込入力シート'!H15),"",'申込入力シート'!H15)</f>
      </c>
      <c r="H23" s="29">
        <f>IF(ISBLANK('申込入力シート'!O15),"",'申込入力シート'!O15)</f>
      </c>
      <c r="I23" s="253">
        <f>IF(ISBLANK('申込入力シート'!V15),"",'申込入力シート'!V15)</f>
      </c>
    </row>
    <row r="24" spans="1:9" s="9" customFormat="1" ht="30" customHeight="1">
      <c r="A24" s="238">
        <v>12</v>
      </c>
      <c r="B24" s="252">
        <f t="shared" si="0"/>
      </c>
      <c r="C24" s="4">
        <f>IF(ISBLANK('申込入力シート'!C16),"",'申込入力シート'!C16)</f>
      </c>
      <c r="D24" s="5">
        <f>IF(ISBLANK('申込入力シート'!D16),"",'申込入力シート'!D16)</f>
      </c>
      <c r="E24" s="29">
        <f>IF(ISBLANK('申込入力シート'!F16),"",'申込入力シート'!F16)</f>
      </c>
      <c r="F24" s="4">
        <f>IF(ISBLANK('申込入力シート'!E16),"",'申込入力シート'!E16)</f>
      </c>
      <c r="G24" s="29">
        <f>IF(ISBLANK('申込入力シート'!H16),"",'申込入力シート'!H16)</f>
      </c>
      <c r="H24" s="29">
        <f>IF(ISBLANK('申込入力シート'!O16),"",'申込入力シート'!O16)</f>
      </c>
      <c r="I24" s="253">
        <f>IF(ISBLANK('申込入力シート'!V16),"",'申込入力シート'!V16)</f>
      </c>
    </row>
    <row r="25" spans="1:9" s="9" customFormat="1" ht="30" customHeight="1">
      <c r="A25" s="238">
        <v>13</v>
      </c>
      <c r="B25" s="252">
        <f t="shared" si="0"/>
      </c>
      <c r="C25" s="4">
        <f>IF(ISBLANK('申込入力シート'!C17),"",'申込入力シート'!C17)</f>
      </c>
      <c r="D25" s="5">
        <f>IF(ISBLANK('申込入力シート'!D17),"",'申込入力シート'!D17)</f>
      </c>
      <c r="E25" s="29">
        <f>IF(ISBLANK('申込入力シート'!F17),"",'申込入力シート'!F17)</f>
      </c>
      <c r="F25" s="4">
        <f>IF(ISBLANK('申込入力シート'!E17),"",'申込入力シート'!E17)</f>
      </c>
      <c r="G25" s="29">
        <f>IF(ISBLANK('申込入力シート'!H17),"",'申込入力シート'!H17)</f>
      </c>
      <c r="H25" s="29">
        <f>IF(ISBLANK('申込入力シート'!O17),"",'申込入力シート'!O17)</f>
      </c>
      <c r="I25" s="253">
        <f>IF(ISBLANK('申込入力シート'!V17),"",'申込入力シート'!V17)</f>
      </c>
    </row>
    <row r="26" spans="1:9" s="9" customFormat="1" ht="30" customHeight="1">
      <c r="A26" s="238">
        <v>14</v>
      </c>
      <c r="B26" s="252">
        <f t="shared" si="0"/>
      </c>
      <c r="C26" s="4">
        <f>IF(ISBLANK('申込入力シート'!C18),"",'申込入力シート'!C18)</f>
      </c>
      <c r="D26" s="5">
        <f>IF(ISBLANK('申込入力シート'!D18),"",'申込入力シート'!D18)</f>
      </c>
      <c r="E26" s="29">
        <f>IF(ISBLANK('申込入力シート'!F18),"",'申込入力シート'!F18)</f>
      </c>
      <c r="F26" s="4">
        <f>IF(ISBLANK('申込入力シート'!E18),"",'申込入力シート'!E18)</f>
      </c>
      <c r="G26" s="29">
        <f>IF(ISBLANK('申込入力シート'!H18),"",'申込入力シート'!H18)</f>
      </c>
      <c r="H26" s="29">
        <f>IF(ISBLANK('申込入力シート'!O18),"",'申込入力シート'!O18)</f>
      </c>
      <c r="I26" s="253">
        <f>IF(ISBLANK('申込入力シート'!V18),"",'申込入力シート'!V18)</f>
      </c>
    </row>
    <row r="27" spans="1:9" s="9" customFormat="1" ht="30" customHeight="1">
      <c r="A27" s="238">
        <v>15</v>
      </c>
      <c r="B27" s="252">
        <f t="shared" si="0"/>
      </c>
      <c r="C27" s="4">
        <f>IF(ISBLANK('申込入力シート'!C19),"",'申込入力シート'!C19)</f>
      </c>
      <c r="D27" s="5">
        <f>IF(ISBLANK('申込入力シート'!D19),"",'申込入力シート'!D19)</f>
      </c>
      <c r="E27" s="29">
        <f>IF(ISBLANK('申込入力シート'!F19),"",'申込入力シート'!F19)</f>
      </c>
      <c r="F27" s="4">
        <f>IF(ISBLANK('申込入力シート'!E19),"",'申込入力シート'!E19)</f>
      </c>
      <c r="G27" s="29">
        <f>IF(ISBLANK('申込入力シート'!H19),"",'申込入力シート'!H19)</f>
      </c>
      <c r="H27" s="29">
        <f>IF(ISBLANK('申込入力シート'!O19),"",'申込入力シート'!O19)</f>
      </c>
      <c r="I27" s="253">
        <f>IF(ISBLANK('申込入力シート'!V19),"",'申込入力シート'!V19)</f>
      </c>
    </row>
    <row r="28" spans="1:9" s="9" customFormat="1" ht="30" customHeight="1">
      <c r="A28" s="238">
        <v>16</v>
      </c>
      <c r="B28" s="252">
        <f t="shared" si="0"/>
      </c>
      <c r="C28" s="4">
        <f>IF(ISBLANK('申込入力シート'!C20),"",'申込入力シート'!C20)</f>
      </c>
      <c r="D28" s="5">
        <f>IF(ISBLANK('申込入力シート'!D20),"",'申込入力シート'!D20)</f>
      </c>
      <c r="E28" s="29">
        <f>IF(ISBLANK('申込入力シート'!F20),"",'申込入力シート'!F20)</f>
      </c>
      <c r="F28" s="4">
        <f>IF(ISBLANK('申込入力シート'!E20),"",'申込入力シート'!E20)</f>
      </c>
      <c r="G28" s="29">
        <f>IF(ISBLANK('申込入力シート'!H20),"",'申込入力シート'!H20)</f>
      </c>
      <c r="H28" s="29">
        <f>IF(ISBLANK('申込入力シート'!O20),"",'申込入力シート'!O20)</f>
      </c>
      <c r="I28" s="253">
        <f>IF(ISBLANK('申込入力シート'!V20),"",'申込入力シート'!V20)</f>
      </c>
    </row>
    <row r="29" spans="1:9" s="9" customFormat="1" ht="30" customHeight="1">
      <c r="A29" s="238">
        <v>17</v>
      </c>
      <c r="B29" s="252">
        <f t="shared" si="0"/>
      </c>
      <c r="C29" s="4">
        <f>IF(ISBLANK('申込入力シート'!C21),"",'申込入力シート'!C21)</f>
      </c>
      <c r="D29" s="5">
        <f>IF(ISBLANK('申込入力シート'!D21),"",'申込入力シート'!D21)</f>
      </c>
      <c r="E29" s="29">
        <f>IF(ISBLANK('申込入力シート'!F21),"",'申込入力シート'!F21)</f>
      </c>
      <c r="F29" s="4">
        <f>IF(ISBLANK('申込入力シート'!E21),"",'申込入力シート'!E21)</f>
      </c>
      <c r="G29" s="29">
        <f>IF(ISBLANK('申込入力シート'!H21),"",'申込入力シート'!H21)</f>
      </c>
      <c r="H29" s="29">
        <f>IF(ISBLANK('申込入力シート'!O21),"",'申込入力シート'!O21)</f>
      </c>
      <c r="I29" s="253">
        <f>IF(ISBLANK('申込入力シート'!V21),"",'申込入力シート'!V21)</f>
      </c>
    </row>
    <row r="30" spans="1:9" s="9" customFormat="1" ht="30" customHeight="1">
      <c r="A30" s="238">
        <v>18</v>
      </c>
      <c r="B30" s="252">
        <f t="shared" si="0"/>
      </c>
      <c r="C30" s="4">
        <f>IF(ISBLANK('申込入力シート'!C22),"",'申込入力シート'!C22)</f>
      </c>
      <c r="D30" s="5">
        <f>IF(ISBLANK('申込入力シート'!D22),"",'申込入力シート'!D22)</f>
      </c>
      <c r="E30" s="29">
        <f>IF(ISBLANK('申込入力シート'!F22),"",'申込入力シート'!F22)</f>
      </c>
      <c r="F30" s="4">
        <f>IF(ISBLANK('申込入力シート'!E22),"",'申込入力シート'!E22)</f>
      </c>
      <c r="G30" s="29">
        <f>IF(ISBLANK('申込入力シート'!H22),"",'申込入力シート'!H22)</f>
      </c>
      <c r="H30" s="29">
        <f>IF(ISBLANK('申込入力シート'!O22),"",'申込入力シート'!O22)</f>
      </c>
      <c r="I30" s="253">
        <f>IF(ISBLANK('申込入力シート'!V22),"",'申込入力シート'!V22)</f>
      </c>
    </row>
    <row r="31" spans="1:9" s="9" customFormat="1" ht="30" customHeight="1">
      <c r="A31" s="238">
        <v>19</v>
      </c>
      <c r="B31" s="252">
        <f t="shared" si="0"/>
      </c>
      <c r="C31" s="4">
        <f>IF(ISBLANK('申込入力シート'!C23),"",'申込入力シート'!C23)</f>
      </c>
      <c r="D31" s="5">
        <f>IF(ISBLANK('申込入力シート'!D23),"",'申込入力シート'!D23)</f>
      </c>
      <c r="E31" s="29">
        <f>IF(ISBLANK('申込入力シート'!F23),"",'申込入力シート'!F23)</f>
      </c>
      <c r="F31" s="4">
        <f>IF(ISBLANK('申込入力シート'!E23),"",'申込入力シート'!E23)</f>
      </c>
      <c r="G31" s="29">
        <f>IF(ISBLANK('申込入力シート'!H23),"",'申込入力シート'!H23)</f>
      </c>
      <c r="H31" s="29">
        <f>IF(ISBLANK('申込入力シート'!O23),"",'申込入力シート'!O23)</f>
      </c>
      <c r="I31" s="253">
        <f>IF(ISBLANK('申込入力シート'!V23),"",'申込入力シート'!V23)</f>
      </c>
    </row>
    <row r="32" spans="1:9" s="9" customFormat="1" ht="30" customHeight="1" thickBot="1">
      <c r="A32" s="238">
        <v>20</v>
      </c>
      <c r="B32" s="254">
        <f t="shared" si="0"/>
      </c>
      <c r="C32" s="255">
        <f>IF(ISBLANK('申込入力シート'!C24),"",'申込入力シート'!C24)</f>
      </c>
      <c r="D32" s="256">
        <f>IF(ISBLANK('申込入力シート'!D24),"",'申込入力シート'!D24)</f>
      </c>
      <c r="E32" s="257">
        <f>IF(ISBLANK('申込入力シート'!F24),"",'申込入力シート'!F24)</f>
      </c>
      <c r="F32" s="255">
        <f>IF(ISBLANK('申込入力シート'!E24),"",'申込入力シート'!E24)</f>
      </c>
      <c r="G32" s="257">
        <f>IF(ISBLANK('申込入力シート'!H24),"",'申込入力シート'!H24)</f>
      </c>
      <c r="H32" s="257">
        <f>IF(ISBLANK('申込入力シート'!O24),"",'申込入力シート'!O24)</f>
      </c>
      <c r="I32" s="258">
        <f>IF(ISBLANK('申込入力シート'!V24),"",'申込入力シート'!V24)</f>
      </c>
    </row>
    <row r="33" spans="1:9" s="9" customFormat="1" ht="23.25" customHeight="1" hidden="1">
      <c r="A33" s="238">
        <v>21</v>
      </c>
      <c r="B33" s="10">
        <v>21</v>
      </c>
      <c r="C33" s="10">
        <f>IF(ISBLANK('申込入力シート'!C25),"",'申込入力シート'!C25)</f>
      </c>
      <c r="D33" s="243">
        <f>IF(ISBLANK('申込入力シート'!D25),"",'申込入力シート'!D25)</f>
      </c>
      <c r="E33" s="244">
        <f>IF(ISBLANK('申込入力シート'!F25),"",'申込入力シート'!F25)</f>
      </c>
      <c r="F33" s="10">
        <f>IF(ISBLANK('申込入力シート'!E25),"",'申込入力シート'!E25)</f>
      </c>
      <c r="G33" s="244" t="e">
        <f>IF(ISBLANK('申込入力シート'!H25),"",'申込入力シート'!H25)</f>
        <v>#N/A</v>
      </c>
      <c r="H33" s="244" t="e">
        <f>IF(ISBLANK('申込入力シート'!O25),"",'申込入力シート'!O25)</f>
        <v>#N/A</v>
      </c>
      <c r="I33" s="244" t="e">
        <f>IF(ISBLANK('申込入力シート'!V25),"",'申込入力シート'!V25)</f>
        <v>#N/A</v>
      </c>
    </row>
    <row r="34" spans="1:9" s="9" customFormat="1" ht="23.25" customHeight="1" hidden="1">
      <c r="A34" s="238">
        <v>22</v>
      </c>
      <c r="B34" s="4">
        <v>22</v>
      </c>
      <c r="C34" s="4">
        <f>IF(ISBLANK('申込入力シート'!C26),"",'申込入力シート'!C26)</f>
      </c>
      <c r="D34" s="5">
        <f>IF(ISBLANK('申込入力シート'!D26),"",'申込入力シート'!D26)</f>
      </c>
      <c r="E34" s="29">
        <f>IF(ISBLANK('申込入力シート'!F26),"",'申込入力シート'!F26)</f>
      </c>
      <c r="F34" s="4">
        <f>IF(ISBLANK('申込入力シート'!E26),"",'申込入力シート'!E26)</f>
      </c>
      <c r="G34" s="29" t="e">
        <f>IF(ISBLANK('申込入力シート'!H26),"",'申込入力シート'!H26)</f>
        <v>#N/A</v>
      </c>
      <c r="H34" s="29" t="e">
        <f>IF(ISBLANK('申込入力シート'!O26),"",'申込入力シート'!O26)</f>
        <v>#N/A</v>
      </c>
      <c r="I34" s="29" t="e">
        <f>IF(ISBLANK('申込入力シート'!V26),"",'申込入力シート'!V26)</f>
        <v>#N/A</v>
      </c>
    </row>
    <row r="35" spans="1:9" s="9" customFormat="1" ht="23.25" customHeight="1" hidden="1">
      <c r="A35" s="238">
        <v>23</v>
      </c>
      <c r="B35" s="4">
        <v>23</v>
      </c>
      <c r="C35" s="4">
        <f>IF(ISBLANK('申込入力シート'!C27),"",'申込入力シート'!C27)</f>
      </c>
      <c r="D35" s="5">
        <f>IF(ISBLANK('申込入力シート'!D27),"",'申込入力シート'!D27)</f>
      </c>
      <c r="E35" s="29">
        <f>IF(ISBLANK('申込入力シート'!F27),"",'申込入力シート'!F27)</f>
      </c>
      <c r="F35" s="4">
        <f>IF(ISBLANK('申込入力シート'!E27),"",'申込入力シート'!E27)</f>
      </c>
      <c r="G35" s="29" t="e">
        <f>IF(ISBLANK('申込入力シート'!H27),"",'申込入力シート'!H27)</f>
        <v>#N/A</v>
      </c>
      <c r="H35" s="29" t="e">
        <f>IF(ISBLANK('申込入力シート'!O27),"",'申込入力シート'!O27)</f>
        <v>#N/A</v>
      </c>
      <c r="I35" s="29" t="e">
        <f>IF(ISBLANK('申込入力シート'!V27),"",'申込入力シート'!V27)</f>
        <v>#N/A</v>
      </c>
    </row>
    <row r="36" spans="1:9" s="9" customFormat="1" ht="23.25" customHeight="1" hidden="1">
      <c r="A36" s="238">
        <v>24</v>
      </c>
      <c r="B36" s="4">
        <v>24</v>
      </c>
      <c r="C36" s="4">
        <f>IF(ISBLANK('申込入力シート'!C28),"",'申込入力シート'!C28)</f>
      </c>
      <c r="D36" s="5">
        <f>IF(ISBLANK('申込入力シート'!D28),"",'申込入力シート'!D28)</f>
      </c>
      <c r="E36" s="29">
        <f>IF(ISBLANK('申込入力シート'!F28),"",'申込入力シート'!F28)</f>
      </c>
      <c r="F36" s="4">
        <f>IF(ISBLANK('申込入力シート'!E28),"",'申込入力シート'!E28)</f>
      </c>
      <c r="G36" s="29" t="e">
        <f>IF(ISBLANK('申込入力シート'!H28),"",'申込入力シート'!H28)</f>
        <v>#N/A</v>
      </c>
      <c r="H36" s="29" t="e">
        <f>IF(ISBLANK('申込入力シート'!O28),"",'申込入力シート'!O28)</f>
        <v>#N/A</v>
      </c>
      <c r="I36" s="29" t="e">
        <f>IF(ISBLANK('申込入力シート'!V28),"",'申込入力シート'!V28)</f>
        <v>#N/A</v>
      </c>
    </row>
    <row r="37" spans="1:9" s="9" customFormat="1" ht="23.25" customHeight="1" hidden="1">
      <c r="A37" s="238">
        <v>25</v>
      </c>
      <c r="B37" s="4">
        <v>25</v>
      </c>
      <c r="C37" s="4">
        <f>IF(ISBLANK('申込入力シート'!C29),"",'申込入力シート'!C29)</f>
      </c>
      <c r="D37" s="5">
        <f>IF(ISBLANK('申込入力シート'!D29),"",'申込入力シート'!D29)</f>
      </c>
      <c r="E37" s="29">
        <f>IF(ISBLANK('申込入力シート'!F29),"",'申込入力シート'!F29)</f>
      </c>
      <c r="F37" s="4">
        <f>IF(ISBLANK('申込入力シート'!E29),"",'申込入力シート'!E29)</f>
      </c>
      <c r="G37" s="29" t="e">
        <f>IF(ISBLANK('申込入力シート'!H29),"",'申込入力シート'!H29)</f>
        <v>#N/A</v>
      </c>
      <c r="H37" s="29" t="e">
        <f>IF(ISBLANK('申込入力シート'!O29),"",'申込入力シート'!O29)</f>
        <v>#N/A</v>
      </c>
      <c r="I37" s="29" t="e">
        <f>IF(ISBLANK('申込入力シート'!V29),"",'申込入力シート'!V29)</f>
        <v>#N/A</v>
      </c>
    </row>
    <row r="38" spans="1:9" s="9" customFormat="1" ht="23.25" customHeight="1" hidden="1">
      <c r="A38" s="238">
        <v>26</v>
      </c>
      <c r="B38" s="4">
        <v>26</v>
      </c>
      <c r="C38" s="4">
        <f>IF(ISBLANK('申込入力シート'!C30),"",'申込入力シート'!C30)</f>
      </c>
      <c r="D38" s="5">
        <f>IF(ISBLANK('申込入力シート'!D30),"",'申込入力シート'!D30)</f>
      </c>
      <c r="E38" s="29">
        <f>IF(ISBLANK('申込入力シート'!F30),"",'申込入力シート'!F30)</f>
      </c>
      <c r="F38" s="4">
        <f>IF(ISBLANK('申込入力シート'!E30),"",'申込入力シート'!E30)</f>
      </c>
      <c r="G38" s="29" t="e">
        <f>IF(ISBLANK('申込入力シート'!H30),"",'申込入力シート'!H30)</f>
        <v>#N/A</v>
      </c>
      <c r="H38" s="29" t="e">
        <f>IF(ISBLANK('申込入力シート'!O30),"",'申込入力シート'!O30)</f>
        <v>#N/A</v>
      </c>
      <c r="I38" s="29" t="e">
        <f>IF(ISBLANK('申込入力シート'!V30),"",'申込入力シート'!V30)</f>
        <v>#N/A</v>
      </c>
    </row>
    <row r="39" spans="1:9" s="9" customFormat="1" ht="23.25" customHeight="1" hidden="1">
      <c r="A39" s="238">
        <v>27</v>
      </c>
      <c r="B39" s="4">
        <v>27</v>
      </c>
      <c r="C39" s="4">
        <f>IF(ISBLANK('申込入力シート'!C31),"",'申込入力シート'!C31)</f>
      </c>
      <c r="D39" s="5">
        <f>IF(ISBLANK('申込入力シート'!D31),"",'申込入力シート'!D31)</f>
      </c>
      <c r="E39" s="29">
        <f>IF(ISBLANK('申込入力シート'!F31),"",'申込入力シート'!F31)</f>
      </c>
      <c r="F39" s="4">
        <f>IF(ISBLANK('申込入力シート'!E31),"",'申込入力シート'!E31)</f>
      </c>
      <c r="G39" s="29" t="e">
        <f>IF(ISBLANK('申込入力シート'!H31),"",'申込入力シート'!H31)</f>
        <v>#N/A</v>
      </c>
      <c r="H39" s="29" t="e">
        <f>IF(ISBLANK('申込入力シート'!O31),"",'申込入力シート'!O31)</f>
        <v>#N/A</v>
      </c>
      <c r="I39" s="29" t="e">
        <f>IF(ISBLANK('申込入力シート'!V31),"",'申込入力シート'!V31)</f>
        <v>#N/A</v>
      </c>
    </row>
    <row r="40" spans="1:9" s="9" customFormat="1" ht="23.25" customHeight="1" hidden="1">
      <c r="A40" s="238">
        <v>28</v>
      </c>
      <c r="B40" s="4">
        <v>28</v>
      </c>
      <c r="C40" s="4">
        <f>IF(ISBLANK('申込入力シート'!C32),"",'申込入力シート'!C32)</f>
      </c>
      <c r="D40" s="5">
        <f>IF(ISBLANK('申込入力シート'!D32),"",'申込入力シート'!D32)</f>
      </c>
      <c r="E40" s="29">
        <f>IF(ISBLANK('申込入力シート'!F32),"",'申込入力シート'!F32)</f>
      </c>
      <c r="F40" s="4">
        <f>IF(ISBLANK('申込入力シート'!E32),"",'申込入力シート'!E32)</f>
      </c>
      <c r="G40" s="29" t="e">
        <f>IF(ISBLANK('申込入力シート'!H32),"",'申込入力シート'!H32)</f>
        <v>#N/A</v>
      </c>
      <c r="H40" s="29" t="e">
        <f>IF(ISBLANK('申込入力シート'!O32),"",'申込入力シート'!O32)</f>
        <v>#N/A</v>
      </c>
      <c r="I40" s="29" t="e">
        <f>IF(ISBLANK('申込入力シート'!V32),"",'申込入力シート'!V32)</f>
        <v>#N/A</v>
      </c>
    </row>
    <row r="41" spans="1:9" s="9" customFormat="1" ht="23.25" customHeight="1" hidden="1">
      <c r="A41" s="238">
        <v>29</v>
      </c>
      <c r="B41" s="4">
        <v>29</v>
      </c>
      <c r="C41" s="4">
        <f>IF(ISBLANK('申込入力シート'!C33),"",'申込入力シート'!C33)</f>
      </c>
      <c r="D41" s="5">
        <f>IF(ISBLANK('申込入力シート'!D33),"",'申込入力シート'!D33)</f>
      </c>
      <c r="E41" s="29">
        <f>IF(ISBLANK('申込入力シート'!F33),"",'申込入力シート'!F33)</f>
      </c>
      <c r="F41" s="4">
        <f>IF(ISBLANK('申込入力シート'!E33),"",'申込入力シート'!E33)</f>
      </c>
      <c r="G41" s="29" t="e">
        <f>IF(ISBLANK('申込入力シート'!H33),"",'申込入力シート'!H33)</f>
        <v>#N/A</v>
      </c>
      <c r="H41" s="29" t="e">
        <f>IF(ISBLANK('申込入力シート'!O33),"",'申込入力シート'!O33)</f>
        <v>#N/A</v>
      </c>
      <c r="I41" s="29" t="e">
        <f>IF(ISBLANK('申込入力シート'!V33),"",'申込入力シート'!V33)</f>
        <v>#N/A</v>
      </c>
    </row>
    <row r="42" spans="1:9" s="9" customFormat="1" ht="23.25" customHeight="1" hidden="1">
      <c r="A42" s="238">
        <v>30</v>
      </c>
      <c r="B42" s="4">
        <v>30</v>
      </c>
      <c r="C42" s="4">
        <f>IF(ISBLANK('申込入力シート'!C34),"",'申込入力シート'!C34)</f>
      </c>
      <c r="D42" s="5">
        <f>IF(ISBLANK('申込入力シート'!D34),"",'申込入力シート'!D34)</f>
      </c>
      <c r="E42" s="29">
        <f>IF(ISBLANK('申込入力シート'!F34),"",'申込入力シート'!F34)</f>
      </c>
      <c r="F42" s="4">
        <f>IF(ISBLANK('申込入力シート'!E34),"",'申込入力シート'!E34)</f>
      </c>
      <c r="G42" s="29" t="e">
        <f>IF(ISBLANK('申込入力シート'!H34),"",'申込入力シート'!H34)</f>
        <v>#N/A</v>
      </c>
      <c r="H42" s="29" t="e">
        <f>IF(ISBLANK('申込入力シート'!O34),"",'申込入力シート'!O34)</f>
        <v>#N/A</v>
      </c>
      <c r="I42" s="29" t="e">
        <f>IF(ISBLANK('申込入力シート'!V34),"",'申込入力シート'!V34)</f>
        <v>#N/A</v>
      </c>
    </row>
    <row r="43" spans="1:9" s="9" customFormat="1" ht="23.25" customHeight="1" hidden="1">
      <c r="A43" s="238">
        <v>31</v>
      </c>
      <c r="B43" s="4">
        <v>31</v>
      </c>
      <c r="C43" s="4">
        <f>IF(ISBLANK('申込入力シート'!C35),"",'申込入力シート'!C35)</f>
      </c>
      <c r="D43" s="5">
        <f>IF(ISBLANK('申込入力シート'!D35),"",'申込入力シート'!D35)</f>
      </c>
      <c r="E43" s="29">
        <f>IF(ISBLANK('申込入力シート'!F35),"",'申込入力シート'!F35)</f>
      </c>
      <c r="F43" s="4">
        <f>IF(ISBLANK('申込入力シート'!E35),"",'申込入力シート'!E35)</f>
      </c>
      <c r="G43" s="29" t="e">
        <f>IF(ISBLANK('申込入力シート'!H35),"",'申込入力シート'!H35)</f>
        <v>#N/A</v>
      </c>
      <c r="H43" s="29" t="e">
        <f>IF(ISBLANK('申込入力シート'!O35),"",'申込入力シート'!O35)</f>
        <v>#N/A</v>
      </c>
      <c r="I43" s="29" t="e">
        <f>IF(ISBLANK('申込入力シート'!V35),"",'申込入力シート'!V35)</f>
        <v>#N/A</v>
      </c>
    </row>
    <row r="44" spans="1:9" s="9" customFormat="1" ht="23.25" customHeight="1" hidden="1">
      <c r="A44" s="238">
        <v>32</v>
      </c>
      <c r="B44" s="4">
        <v>32</v>
      </c>
      <c r="C44" s="4">
        <f>IF(ISBLANK('申込入力シート'!C36),"",'申込入力シート'!C36)</f>
      </c>
      <c r="D44" s="5">
        <f>IF(ISBLANK('申込入力シート'!D36),"",'申込入力シート'!D36)</f>
      </c>
      <c r="E44" s="29">
        <f>IF(ISBLANK('申込入力シート'!F36),"",'申込入力シート'!F36)</f>
      </c>
      <c r="F44" s="4">
        <f>IF(ISBLANK('申込入力シート'!E36),"",'申込入力シート'!E36)</f>
      </c>
      <c r="G44" s="29" t="e">
        <f>IF(ISBLANK('申込入力シート'!H36),"",'申込入力シート'!H36)</f>
        <v>#N/A</v>
      </c>
      <c r="H44" s="29" t="e">
        <f>IF(ISBLANK('申込入力シート'!O36),"",'申込入力シート'!O36)</f>
        <v>#N/A</v>
      </c>
      <c r="I44" s="29" t="e">
        <f>IF(ISBLANK('申込入力シート'!V36),"",'申込入力シート'!V36)</f>
        <v>#N/A</v>
      </c>
    </row>
    <row r="45" spans="1:9" s="9" customFormat="1" ht="23.25" customHeight="1" hidden="1">
      <c r="A45" s="238">
        <v>33</v>
      </c>
      <c r="B45" s="4">
        <v>33</v>
      </c>
      <c r="C45" s="4">
        <f>IF(ISBLANK('申込入力シート'!C37),"",'申込入力シート'!C37)</f>
      </c>
      <c r="D45" s="5">
        <f>IF(ISBLANK('申込入力シート'!D37),"",'申込入力シート'!D37)</f>
      </c>
      <c r="E45" s="29">
        <f>IF(ISBLANK('申込入力シート'!F37),"",'申込入力シート'!F37)</f>
      </c>
      <c r="F45" s="4">
        <f>IF(ISBLANK('申込入力シート'!E37),"",'申込入力シート'!E37)</f>
      </c>
      <c r="G45" s="29" t="e">
        <f>IF(ISBLANK('申込入力シート'!H37),"",'申込入力シート'!H37)</f>
        <v>#N/A</v>
      </c>
      <c r="H45" s="29" t="e">
        <f>IF(ISBLANK('申込入力シート'!O37),"",'申込入力シート'!O37)</f>
        <v>#N/A</v>
      </c>
      <c r="I45" s="29" t="e">
        <f>IF(ISBLANK('申込入力シート'!V37),"",'申込入力シート'!V37)</f>
        <v>#N/A</v>
      </c>
    </row>
    <row r="46" spans="1:9" s="9" customFormat="1" ht="23.25" customHeight="1" hidden="1">
      <c r="A46" s="238">
        <v>34</v>
      </c>
      <c r="B46" s="4">
        <v>34</v>
      </c>
      <c r="C46" s="4">
        <f>IF(ISBLANK('申込入力シート'!C38),"",'申込入力シート'!C38)</f>
      </c>
      <c r="D46" s="5">
        <f>IF(ISBLANK('申込入力シート'!D38),"",'申込入力シート'!D38)</f>
      </c>
      <c r="E46" s="29">
        <f>IF(ISBLANK('申込入力シート'!F38),"",'申込入力シート'!F38)</f>
      </c>
      <c r="F46" s="4">
        <f>IF(ISBLANK('申込入力シート'!E38),"",'申込入力シート'!E38)</f>
      </c>
      <c r="G46" s="29" t="e">
        <f>IF(ISBLANK('申込入力シート'!H38),"",'申込入力シート'!H38)</f>
        <v>#N/A</v>
      </c>
      <c r="H46" s="29" t="e">
        <f>IF(ISBLANK('申込入力シート'!O38),"",'申込入力シート'!O38)</f>
        <v>#N/A</v>
      </c>
      <c r="I46" s="29" t="e">
        <f>IF(ISBLANK('申込入力シート'!V38),"",'申込入力シート'!V38)</f>
        <v>#N/A</v>
      </c>
    </row>
    <row r="47" spans="1:9" s="9" customFormat="1" ht="23.25" customHeight="1" hidden="1">
      <c r="A47" s="238">
        <v>35</v>
      </c>
      <c r="B47" s="4">
        <v>35</v>
      </c>
      <c r="C47" s="4">
        <f>IF(ISBLANK('申込入力シート'!C39),"",'申込入力シート'!C39)</f>
      </c>
      <c r="D47" s="5">
        <f>IF(ISBLANK('申込入力シート'!D39),"",'申込入力シート'!D39)</f>
      </c>
      <c r="E47" s="29">
        <f>IF(ISBLANK('申込入力シート'!F39),"",'申込入力シート'!F39)</f>
      </c>
      <c r="F47" s="4">
        <f>IF(ISBLANK('申込入力シート'!E39),"",'申込入力シート'!E39)</f>
      </c>
      <c r="G47" s="29" t="e">
        <f>IF(ISBLANK('申込入力シート'!H39),"",'申込入力シート'!H39)</f>
        <v>#N/A</v>
      </c>
      <c r="H47" s="29" t="e">
        <f>IF(ISBLANK('申込入力シート'!O39),"",'申込入力シート'!O39)</f>
        <v>#N/A</v>
      </c>
      <c r="I47" s="29" t="e">
        <f>IF(ISBLANK('申込入力シート'!V39),"",'申込入力シート'!V39)</f>
        <v>#N/A</v>
      </c>
    </row>
    <row r="48" spans="1:9" s="9" customFormat="1" ht="23.25" customHeight="1" hidden="1">
      <c r="A48" s="238">
        <v>36</v>
      </c>
      <c r="B48" s="4">
        <v>36</v>
      </c>
      <c r="C48" s="4">
        <f>IF(ISBLANK('申込入力シート'!C40),"",'申込入力シート'!C40)</f>
      </c>
      <c r="D48" s="5">
        <f>IF(ISBLANK('申込入力シート'!D40),"",'申込入力シート'!D40)</f>
      </c>
      <c r="E48" s="29">
        <f>IF(ISBLANK('申込入力シート'!F40),"",'申込入力シート'!F40)</f>
      </c>
      <c r="F48" s="4">
        <f>IF(ISBLANK('申込入力シート'!E40),"",'申込入力シート'!E40)</f>
      </c>
      <c r="G48" s="29" t="e">
        <f>IF(ISBLANK('申込入力シート'!H40),"",'申込入力シート'!H40)</f>
        <v>#N/A</v>
      </c>
      <c r="H48" s="29" t="e">
        <f>IF(ISBLANK('申込入力シート'!O40),"",'申込入力シート'!O40)</f>
        <v>#N/A</v>
      </c>
      <c r="I48" s="29" t="e">
        <f>IF(ISBLANK('申込入力シート'!V40),"",'申込入力シート'!V40)</f>
        <v>#N/A</v>
      </c>
    </row>
    <row r="49" spans="1:9" s="9" customFormat="1" ht="23.25" customHeight="1" hidden="1">
      <c r="A49" s="238">
        <v>37</v>
      </c>
      <c r="B49" s="4">
        <v>37</v>
      </c>
      <c r="C49" s="4">
        <f>IF(ISBLANK('申込入力シート'!C41),"",'申込入力シート'!C41)</f>
      </c>
      <c r="D49" s="5">
        <f>IF(ISBLANK('申込入力シート'!D41),"",'申込入力シート'!D41)</f>
      </c>
      <c r="E49" s="29">
        <f>IF(ISBLANK('申込入力シート'!F41),"",'申込入力シート'!F41)</f>
      </c>
      <c r="F49" s="4">
        <f>IF(ISBLANK('申込入力シート'!E41),"",'申込入力シート'!E41)</f>
      </c>
      <c r="G49" s="29" t="e">
        <f>IF(ISBLANK('申込入力シート'!H41),"",'申込入力シート'!H41)</f>
        <v>#N/A</v>
      </c>
      <c r="H49" s="29" t="e">
        <f>IF(ISBLANK('申込入力シート'!O41),"",'申込入力シート'!O41)</f>
        <v>#N/A</v>
      </c>
      <c r="I49" s="29" t="e">
        <f>IF(ISBLANK('申込入力シート'!V41),"",'申込入力シート'!V41)</f>
        <v>#N/A</v>
      </c>
    </row>
    <row r="50" spans="1:9" s="9" customFormat="1" ht="23.25" customHeight="1" hidden="1">
      <c r="A50" s="238">
        <v>38</v>
      </c>
      <c r="B50" s="4">
        <v>38</v>
      </c>
      <c r="C50" s="4">
        <f>IF(ISBLANK('申込入力シート'!C42),"",'申込入力シート'!C42)</f>
      </c>
      <c r="D50" s="5">
        <f>IF(ISBLANK('申込入力シート'!D42),"",'申込入力シート'!D42)</f>
      </c>
      <c r="E50" s="29">
        <f>IF(ISBLANK('申込入力シート'!F42),"",'申込入力シート'!F42)</f>
      </c>
      <c r="F50" s="4">
        <f>IF(ISBLANK('申込入力シート'!E42),"",'申込入力シート'!E42)</f>
      </c>
      <c r="G50" s="29" t="e">
        <f>IF(ISBLANK('申込入力シート'!H42),"",'申込入力シート'!H42)</f>
        <v>#N/A</v>
      </c>
      <c r="H50" s="29" t="e">
        <f>IF(ISBLANK('申込入力シート'!O42),"",'申込入力シート'!O42)</f>
        <v>#N/A</v>
      </c>
      <c r="I50" s="29" t="e">
        <f>IF(ISBLANK('申込入力シート'!V42),"",'申込入力シート'!V42)</f>
        <v>#N/A</v>
      </c>
    </row>
    <row r="51" spans="1:9" s="9" customFormat="1" ht="23.25" customHeight="1" hidden="1">
      <c r="A51" s="238">
        <v>39</v>
      </c>
      <c r="B51" s="4">
        <v>39</v>
      </c>
      <c r="C51" s="4">
        <f>IF(ISBLANK('申込入力シート'!C43),"",'申込入力シート'!C43)</f>
      </c>
      <c r="D51" s="5">
        <f>IF(ISBLANK('申込入力シート'!D43),"",'申込入力シート'!D43)</f>
      </c>
      <c r="E51" s="29">
        <f>IF(ISBLANK('申込入力シート'!F43),"",'申込入力シート'!F43)</f>
      </c>
      <c r="F51" s="4">
        <f>IF(ISBLANK('申込入力シート'!E43),"",'申込入力シート'!E43)</f>
      </c>
      <c r="G51" s="29" t="e">
        <f>IF(ISBLANK('申込入力シート'!H43),"",'申込入力シート'!H43)</f>
        <v>#N/A</v>
      </c>
      <c r="H51" s="29" t="e">
        <f>IF(ISBLANK('申込入力シート'!O43),"",'申込入力シート'!O43)</f>
        <v>#N/A</v>
      </c>
      <c r="I51" s="29" t="e">
        <f>IF(ISBLANK('申込入力シート'!V43),"",'申込入力シート'!V43)</f>
        <v>#N/A</v>
      </c>
    </row>
    <row r="52" spans="1:9" s="9" customFormat="1" ht="23.25" customHeight="1" hidden="1">
      <c r="A52" s="238">
        <v>40</v>
      </c>
      <c r="B52" s="4">
        <v>40</v>
      </c>
      <c r="C52" s="4">
        <f>IF(ISBLANK('申込入力シート'!C44),"",'申込入力シート'!C44)</f>
      </c>
      <c r="D52" s="5">
        <f>IF(ISBLANK('申込入力シート'!D44),"",'申込入力シート'!D44)</f>
      </c>
      <c r="E52" s="29">
        <f>IF(ISBLANK('申込入力シート'!F44),"",'申込入力シート'!F44)</f>
      </c>
      <c r="F52" s="4">
        <f>IF(ISBLANK('申込入力シート'!E44),"",'申込入力シート'!E44)</f>
      </c>
      <c r="G52" s="29" t="e">
        <f>IF(ISBLANK('申込入力シート'!H44),"",'申込入力シート'!H44)</f>
        <v>#N/A</v>
      </c>
      <c r="H52" s="29" t="e">
        <f>IF(ISBLANK('申込入力シート'!O44),"",'申込入力シート'!O44)</f>
        <v>#N/A</v>
      </c>
      <c r="I52" s="29" t="e">
        <f>IF(ISBLANK('申込入力シート'!V44),"",'申込入力シート'!V44)</f>
        <v>#N/A</v>
      </c>
    </row>
    <row r="53" spans="1:9" s="9" customFormat="1" ht="23.25" customHeight="1">
      <c r="A53" s="238"/>
      <c r="B53" s="6"/>
      <c r="C53" s="6" t="s">
        <v>177</v>
      </c>
      <c r="D53" s="121" t="s">
        <v>178</v>
      </c>
      <c r="E53" s="122"/>
      <c r="F53" s="123"/>
      <c r="G53" s="124"/>
      <c r="H53" s="124"/>
      <c r="I53" s="122"/>
    </row>
    <row r="54" spans="1:9" s="9" customFormat="1" ht="23.25" customHeight="1">
      <c r="A54" s="238"/>
      <c r="B54" s="6"/>
      <c r="C54" s="6"/>
      <c r="D54" s="121"/>
      <c r="E54" s="122"/>
      <c r="F54" s="6"/>
      <c r="G54" s="122"/>
      <c r="H54" s="122"/>
      <c r="I54" s="122"/>
    </row>
    <row r="55" spans="1:9" s="9" customFormat="1" ht="32.25" customHeight="1">
      <c r="A55" s="238"/>
      <c r="B55" s="6"/>
      <c r="C55" s="259" t="s">
        <v>181</v>
      </c>
      <c r="D55" s="121"/>
      <c r="E55" s="122"/>
      <c r="F55" s="6"/>
      <c r="G55" s="122"/>
      <c r="H55" s="122"/>
      <c r="I55" s="122"/>
    </row>
    <row r="56" spans="1:9" s="9" customFormat="1" ht="26.25" customHeight="1">
      <c r="A56" s="239"/>
      <c r="B56" s="8"/>
      <c r="C56" s="8"/>
      <c r="D56" s="546">
        <f ca="1">TODAY()</f>
        <v>42880</v>
      </c>
      <c r="E56" s="547"/>
      <c r="F56" s="260"/>
      <c r="G56" s="260"/>
      <c r="H56" s="260"/>
      <c r="I56" s="262" t="s">
        <v>182</v>
      </c>
    </row>
    <row r="57" spans="1:9" s="9" customFormat="1" ht="35.25" customHeight="1">
      <c r="A57" s="239"/>
      <c r="B57" s="8"/>
      <c r="C57" s="8"/>
      <c r="D57" s="263" t="s">
        <v>61</v>
      </c>
      <c r="E57" s="551" t="str">
        <f>"　"&amp;'学校情報入力シート'!$D$8&amp;"     印    "</f>
        <v>　     印    </v>
      </c>
      <c r="F57" s="551"/>
      <c r="G57" s="552"/>
      <c r="H57" s="198"/>
      <c r="I57" s="261"/>
    </row>
    <row r="58" spans="1:7" s="9" customFormat="1" ht="21" customHeight="1">
      <c r="A58" s="239"/>
      <c r="B58" s="8"/>
      <c r="C58" s="8"/>
      <c r="F58" s="57"/>
      <c r="G58" s="57"/>
    </row>
    <row r="59" spans="2:9" s="3" customFormat="1" ht="21" customHeight="1">
      <c r="B59" s="265" t="str">
        <f>'主催者入力欄'!$D$2&amp;"申込書"&amp;"（１号様式）　"</f>
        <v>第63回全日本中学校通信陸上競技大会新潟県大会申込書（１号様式）　</v>
      </c>
      <c r="C59" s="225"/>
      <c r="D59" s="264"/>
      <c r="E59" s="226"/>
      <c r="F59" s="226"/>
      <c r="G59" s="226"/>
      <c r="H59" s="224"/>
      <c r="I59" s="224"/>
    </row>
    <row r="60" spans="2:9" s="3" customFormat="1" ht="25.5" customHeight="1">
      <c r="B60" s="542" t="s">
        <v>183</v>
      </c>
      <c r="C60" s="543"/>
      <c r="D60" s="9"/>
      <c r="E60" s="9"/>
      <c r="F60" s="9"/>
      <c r="G60" s="9"/>
      <c r="H60" s="222"/>
      <c r="I60" s="227" t="s">
        <v>169</v>
      </c>
    </row>
    <row r="61" spans="2:9" s="3" customFormat="1" ht="25.5" customHeight="1">
      <c r="B61" s="544"/>
      <c r="C61" s="545"/>
      <c r="D61" s="232" t="s">
        <v>174</v>
      </c>
      <c r="E61" s="236">
        <f>'学校情報入力シート'!$D$7</f>
        <v>0</v>
      </c>
      <c r="G61" s="228"/>
      <c r="H61" s="229"/>
      <c r="I61" s="227">
        <f>'学校情報入力シート'!$D$5</f>
        <v>0</v>
      </c>
    </row>
    <row r="62" spans="4:9" s="3" customFormat="1" ht="25.5" customHeight="1">
      <c r="D62" s="8" t="s">
        <v>60</v>
      </c>
      <c r="E62" s="233">
        <f>'学校情報入力シート'!$D$6</f>
        <v>0</v>
      </c>
      <c r="G62" s="230"/>
      <c r="H62" s="231"/>
      <c r="I62" s="222"/>
    </row>
    <row r="63" spans="2:9" s="3" customFormat="1" ht="25.5" customHeight="1">
      <c r="B63" s="223"/>
      <c r="D63" s="8" t="s">
        <v>172</v>
      </c>
      <c r="E63" s="234" t="str">
        <f>"〒"&amp;'学校情報入力シート'!$D$11&amp;"　　"&amp;'学校情報入力シート'!$D$12&amp;"　"</f>
        <v>〒　　　</v>
      </c>
      <c r="G63" s="9"/>
      <c r="H63" s="222"/>
      <c r="I63" s="222"/>
    </row>
    <row r="64" spans="2:9" s="3" customFormat="1" ht="25.5" customHeight="1">
      <c r="B64" s="223"/>
      <c r="D64" s="8"/>
      <c r="E64" s="235" t="str">
        <f>"学校電話"&amp;"　"&amp;'学校情報入力シート'!$D$13&amp;"　　　学校FAX"&amp;"　"&amp;'学校情報入力シート'!$D$14</f>
        <v>学校電話　　　　学校FAX　</v>
      </c>
      <c r="G64" s="9"/>
      <c r="H64" s="222"/>
      <c r="I64" s="222"/>
    </row>
    <row r="65" spans="2:9" s="3" customFormat="1" ht="25.5" customHeight="1">
      <c r="B65" s="223"/>
      <c r="C65" s="222"/>
      <c r="D65" s="9"/>
      <c r="E65" s="235" t="str">
        <f>"学校メール"&amp;"　"&amp;'学校情報入力シート'!$D$15</f>
        <v>学校メール　</v>
      </c>
      <c r="F65" s="9"/>
      <c r="G65" s="9"/>
      <c r="H65" s="222"/>
      <c r="I65" s="222"/>
    </row>
    <row r="66" spans="2:9" s="3" customFormat="1" ht="25.5" customHeight="1">
      <c r="B66" s="223"/>
      <c r="C66" s="222"/>
      <c r="D66" s="9"/>
      <c r="E66" s="235" t="str">
        <f>"指導者名"&amp;"　"&amp;'学校情報入力シート'!$D$9</f>
        <v>指導者名　</v>
      </c>
      <c r="F66" s="9"/>
      <c r="G66" s="9"/>
      <c r="H66" s="8" t="s">
        <v>176</v>
      </c>
      <c r="I66" s="237">
        <f>COUNTA('申込入力シート'!C47:C66)</f>
        <v>0</v>
      </c>
    </row>
    <row r="67" spans="2:9" s="3" customFormat="1" ht="9.75" customHeight="1">
      <c r="B67" s="223"/>
      <c r="C67" s="222"/>
      <c r="D67" s="9"/>
      <c r="E67" s="9"/>
      <c r="F67" s="9"/>
      <c r="G67" s="9"/>
      <c r="H67" s="222"/>
      <c r="I67" s="222"/>
    </row>
    <row r="68" spans="2:9" s="3" customFormat="1" ht="5.25" customHeight="1" thickBot="1">
      <c r="B68" s="240"/>
      <c r="C68" s="47"/>
      <c r="D68" s="62"/>
      <c r="E68" s="62"/>
      <c r="F68" s="62"/>
      <c r="G68" s="62"/>
      <c r="H68" s="241"/>
      <c r="I68" s="242"/>
    </row>
    <row r="69" spans="2:9" s="3" customFormat="1" ht="30" customHeight="1" thickBot="1">
      <c r="B69" s="245" t="s">
        <v>1</v>
      </c>
      <c r="C69" s="246" t="s">
        <v>66</v>
      </c>
      <c r="D69" s="247" t="s">
        <v>2</v>
      </c>
      <c r="E69" s="247" t="s">
        <v>3</v>
      </c>
      <c r="F69" s="247" t="s">
        <v>26</v>
      </c>
      <c r="G69" s="248" t="s">
        <v>24</v>
      </c>
      <c r="H69" s="248" t="s">
        <v>25</v>
      </c>
      <c r="I69" s="249" t="s">
        <v>13</v>
      </c>
    </row>
    <row r="70" spans="1:9" s="3" customFormat="1" ht="30" customHeight="1">
      <c r="A70" s="238">
        <v>1</v>
      </c>
      <c r="B70" s="250">
        <f>IF(C70="","",A70)</f>
      </c>
      <c r="C70" s="137">
        <f>IF(ISBLANK('申込入力シート'!C47),"",'申込入力シート'!C47)</f>
      </c>
      <c r="D70" s="138">
        <f>IF(ISBLANK('申込入力シート'!D47),"",'申込入力シート'!D47)</f>
      </c>
      <c r="E70" s="139">
        <f>IF(ISBLANK('申込入力シート'!F47),"",'申込入力シート'!F47)</f>
      </c>
      <c r="F70" s="137">
        <f>IF(ISBLANK('申込入力シート'!E47),"",'申込入力シート'!E47)</f>
      </c>
      <c r="G70" s="139">
        <f>IF(ISBLANK('申込入力シート'!H47),"",'申込入力シート'!H47)</f>
      </c>
      <c r="H70" s="139">
        <f>IF(ISBLANK('申込入力シート'!O47),"",'申込入力シート'!O47)</f>
      </c>
      <c r="I70" s="269">
        <f>IF(ISBLANK('申込入力シート'!V47),"",'申込入力シート'!V47)</f>
      </c>
    </row>
    <row r="71" spans="1:9" s="3" customFormat="1" ht="30" customHeight="1">
      <c r="A71" s="238">
        <v>2</v>
      </c>
      <c r="B71" s="252">
        <f aca="true" t="shared" si="1" ref="B71:B89">IF(C71="","",A71)</f>
      </c>
      <c r="C71" s="137">
        <f>IF(ISBLANK('申込入力シート'!C48),"",'申込入力シート'!C48)</f>
      </c>
      <c r="D71" s="138">
        <f>IF(ISBLANK('申込入力シート'!D48),"",'申込入力シート'!D48)</f>
      </c>
      <c r="E71" s="139">
        <f>IF(ISBLANK('申込入力シート'!F48),"",'申込入力シート'!F48)</f>
      </c>
      <c r="F71" s="137">
        <f>IF(ISBLANK('申込入力シート'!E48),"",'申込入力シート'!E48)</f>
      </c>
      <c r="G71" s="139">
        <f>IF(ISBLANK('申込入力シート'!H48),"",'申込入力シート'!H48)</f>
      </c>
      <c r="H71" s="139">
        <f>IF(ISBLANK('申込入力シート'!O48),"",'申込入力シート'!O48)</f>
      </c>
      <c r="I71" s="269">
        <f>IF(ISBLANK('申込入力シート'!V48),"",'申込入力シート'!V48)</f>
      </c>
    </row>
    <row r="72" spans="1:9" s="3" customFormat="1" ht="30" customHeight="1">
      <c r="A72" s="238">
        <v>3</v>
      </c>
      <c r="B72" s="252">
        <f t="shared" si="1"/>
      </c>
      <c r="C72" s="137">
        <f>IF(ISBLANK('申込入力シート'!C49),"",'申込入力シート'!C49)</f>
      </c>
      <c r="D72" s="138">
        <f>IF(ISBLANK('申込入力シート'!D49),"",'申込入力シート'!D49)</f>
      </c>
      <c r="E72" s="139">
        <f>IF(ISBLANK('申込入力シート'!F49),"",'申込入力シート'!F49)</f>
      </c>
      <c r="F72" s="137">
        <f>IF(ISBLANK('申込入力シート'!E49),"",'申込入力シート'!E49)</f>
      </c>
      <c r="G72" s="139">
        <f>IF(ISBLANK('申込入力シート'!H49),"",'申込入力シート'!H49)</f>
      </c>
      <c r="H72" s="139">
        <f>IF(ISBLANK('申込入力シート'!O49),"",'申込入力シート'!O49)</f>
      </c>
      <c r="I72" s="269">
        <f>IF(ISBLANK('申込入力シート'!V49),"",'申込入力シート'!V49)</f>
      </c>
    </row>
    <row r="73" spans="1:9" s="3" customFormat="1" ht="30" customHeight="1">
      <c r="A73" s="238">
        <v>4</v>
      </c>
      <c r="B73" s="252">
        <f t="shared" si="1"/>
      </c>
      <c r="C73" s="137">
        <f>IF(ISBLANK('申込入力シート'!C50),"",'申込入力シート'!C50)</f>
      </c>
      <c r="D73" s="138">
        <f>IF(ISBLANK('申込入力シート'!D50),"",'申込入力シート'!D50)</f>
      </c>
      <c r="E73" s="139">
        <f>IF(ISBLANK('申込入力シート'!F50),"",'申込入力シート'!F50)</f>
      </c>
      <c r="F73" s="137">
        <f>IF(ISBLANK('申込入力シート'!E50),"",'申込入力シート'!E50)</f>
      </c>
      <c r="G73" s="139">
        <f>IF(ISBLANK('申込入力シート'!H50),"",'申込入力シート'!H50)</f>
      </c>
      <c r="H73" s="139">
        <f>IF(ISBLANK('申込入力シート'!O50),"",'申込入力シート'!O50)</f>
      </c>
      <c r="I73" s="269">
        <f>IF(ISBLANK('申込入力シート'!V50),"",'申込入力シート'!V50)</f>
      </c>
    </row>
    <row r="74" spans="1:9" s="3" customFormat="1" ht="30" customHeight="1">
      <c r="A74" s="238">
        <v>5</v>
      </c>
      <c r="B74" s="252">
        <f t="shared" si="1"/>
      </c>
      <c r="C74" s="137">
        <f>IF(ISBLANK('申込入力シート'!C51),"",'申込入力シート'!C51)</f>
      </c>
      <c r="D74" s="138">
        <f>IF(ISBLANK('申込入力シート'!D51),"",'申込入力シート'!D51)</f>
      </c>
      <c r="E74" s="139">
        <f>IF(ISBLANK('申込入力シート'!F51),"",'申込入力シート'!F51)</f>
      </c>
      <c r="F74" s="137">
        <f>IF(ISBLANK('申込入力シート'!E51),"",'申込入力シート'!E51)</f>
      </c>
      <c r="G74" s="139">
        <f>IF(ISBLANK('申込入力シート'!H51),"",'申込入力シート'!H51)</f>
      </c>
      <c r="H74" s="139">
        <f>IF(ISBLANK('申込入力シート'!O51),"",'申込入力シート'!O51)</f>
      </c>
      <c r="I74" s="269">
        <f>IF(ISBLANK('申込入力シート'!V51),"",'申込入力シート'!V51)</f>
      </c>
    </row>
    <row r="75" spans="1:9" s="7" customFormat="1" ht="30" customHeight="1">
      <c r="A75" s="238">
        <v>6</v>
      </c>
      <c r="B75" s="252">
        <f t="shared" si="1"/>
      </c>
      <c r="C75" s="137">
        <f>IF(ISBLANK('申込入力シート'!C52),"",'申込入力シート'!C52)</f>
      </c>
      <c r="D75" s="138">
        <f>IF(ISBLANK('申込入力シート'!D52),"",'申込入力シート'!D52)</f>
      </c>
      <c r="E75" s="139">
        <f>IF(ISBLANK('申込入力シート'!F52),"",'申込入力シート'!F52)</f>
      </c>
      <c r="F75" s="137">
        <f>IF(ISBLANK('申込入力シート'!E52),"",'申込入力シート'!E52)</f>
      </c>
      <c r="G75" s="139">
        <f>IF(ISBLANK('申込入力シート'!H52),"",'申込入力シート'!H52)</f>
      </c>
      <c r="H75" s="139">
        <f>IF(ISBLANK('申込入力シート'!O52),"",'申込入力シート'!O52)</f>
      </c>
      <c r="I75" s="269">
        <f>IF(ISBLANK('申込入力シート'!V52),"",'申込入力シート'!V52)</f>
      </c>
    </row>
    <row r="76" spans="1:9" s="8" customFormat="1" ht="30" customHeight="1">
      <c r="A76" s="238">
        <v>7</v>
      </c>
      <c r="B76" s="252">
        <f t="shared" si="1"/>
      </c>
      <c r="C76" s="137">
        <f>IF(ISBLANK('申込入力シート'!C53),"",'申込入力シート'!C53)</f>
      </c>
      <c r="D76" s="138">
        <f>IF(ISBLANK('申込入力シート'!D53),"",'申込入力シート'!D53)</f>
      </c>
      <c r="E76" s="139">
        <f>IF(ISBLANK('申込入力シート'!F53),"",'申込入力シート'!F53)</f>
      </c>
      <c r="F76" s="137">
        <f>IF(ISBLANK('申込入力シート'!E53),"",'申込入力シート'!E53)</f>
      </c>
      <c r="G76" s="139">
        <f>IF(ISBLANK('申込入力シート'!H53),"",'申込入力シート'!H53)</f>
      </c>
      <c r="H76" s="139">
        <f>IF(ISBLANK('申込入力シート'!O53),"",'申込入力シート'!O53)</f>
      </c>
      <c r="I76" s="269">
        <f>IF(ISBLANK('申込入力シート'!V53),"",'申込入力シート'!V53)</f>
      </c>
    </row>
    <row r="77" spans="1:9" s="9" customFormat="1" ht="30" customHeight="1">
      <c r="A77" s="238">
        <v>8</v>
      </c>
      <c r="B77" s="252">
        <f t="shared" si="1"/>
      </c>
      <c r="C77" s="137">
        <f>IF(ISBLANK('申込入力シート'!C54),"",'申込入力シート'!C54)</f>
      </c>
      <c r="D77" s="138">
        <f>IF(ISBLANK('申込入力シート'!D54),"",'申込入力シート'!D54)</f>
      </c>
      <c r="E77" s="139">
        <f>IF(ISBLANK('申込入力シート'!F54),"",'申込入力シート'!F54)</f>
      </c>
      <c r="F77" s="137">
        <f>IF(ISBLANK('申込入力シート'!E54),"",'申込入力シート'!E54)</f>
      </c>
      <c r="G77" s="139">
        <f>IF(ISBLANK('申込入力シート'!H54),"",'申込入力シート'!H54)</f>
      </c>
      <c r="H77" s="139">
        <f>IF(ISBLANK('申込入力シート'!O54),"",'申込入力シート'!O54)</f>
      </c>
      <c r="I77" s="269">
        <f>IF(ISBLANK('申込入力シート'!V54),"",'申込入力シート'!V54)</f>
      </c>
    </row>
    <row r="78" spans="1:9" s="9" customFormat="1" ht="30" customHeight="1">
      <c r="A78" s="238">
        <v>9</v>
      </c>
      <c r="B78" s="252">
        <f t="shared" si="1"/>
      </c>
      <c r="C78" s="137">
        <f>IF(ISBLANK('申込入力シート'!C55),"",'申込入力シート'!C55)</f>
      </c>
      <c r="D78" s="138">
        <f>IF(ISBLANK('申込入力シート'!D55),"",'申込入力シート'!D55)</f>
      </c>
      <c r="E78" s="139">
        <f>IF(ISBLANK('申込入力シート'!F55),"",'申込入力シート'!F55)</f>
      </c>
      <c r="F78" s="137">
        <f>IF(ISBLANK('申込入力シート'!E55),"",'申込入力シート'!E55)</f>
      </c>
      <c r="G78" s="139">
        <f>IF(ISBLANK('申込入力シート'!H55),"",'申込入力シート'!H55)</f>
      </c>
      <c r="H78" s="139">
        <f>IF(ISBLANK('申込入力シート'!O55),"",'申込入力シート'!O55)</f>
      </c>
      <c r="I78" s="269">
        <f>IF(ISBLANK('申込入力シート'!V55),"",'申込入力シート'!V55)</f>
      </c>
    </row>
    <row r="79" spans="1:9" s="9" customFormat="1" ht="30" customHeight="1">
      <c r="A79" s="238">
        <v>10</v>
      </c>
      <c r="B79" s="252">
        <f t="shared" si="1"/>
      </c>
      <c r="C79" s="137">
        <f>IF(ISBLANK('申込入力シート'!C56),"",'申込入力シート'!C56)</f>
      </c>
      <c r="D79" s="138">
        <f>IF(ISBLANK('申込入力シート'!D56),"",'申込入力シート'!D56)</f>
      </c>
      <c r="E79" s="139">
        <f>IF(ISBLANK('申込入力シート'!F56),"",'申込入力シート'!F56)</f>
      </c>
      <c r="F79" s="137">
        <f>IF(ISBLANK('申込入力シート'!E56),"",'申込入力シート'!E56)</f>
      </c>
      <c r="G79" s="139">
        <f>IF(ISBLANK('申込入力シート'!H56),"",'申込入力シート'!H56)</f>
      </c>
      <c r="H79" s="139">
        <f>IF(ISBLANK('申込入力シート'!O56),"",'申込入力シート'!O56)</f>
      </c>
      <c r="I79" s="269">
        <f>IF(ISBLANK('申込入力シート'!V56),"",'申込入力シート'!V56)</f>
      </c>
    </row>
    <row r="80" spans="1:9" s="9" customFormat="1" ht="30" customHeight="1">
      <c r="A80" s="238">
        <v>11</v>
      </c>
      <c r="B80" s="252">
        <f t="shared" si="1"/>
      </c>
      <c r="C80" s="137">
        <f>IF(ISBLANK('申込入力シート'!C57),"",'申込入力シート'!C57)</f>
      </c>
      <c r="D80" s="138">
        <f>IF(ISBLANK('申込入力シート'!D57),"",'申込入力シート'!D57)</f>
      </c>
      <c r="E80" s="139">
        <f>IF(ISBLANK('申込入力シート'!F57),"",'申込入力シート'!F57)</f>
      </c>
      <c r="F80" s="137">
        <f>IF(ISBLANK('申込入力シート'!E57),"",'申込入力シート'!E57)</f>
      </c>
      <c r="G80" s="139">
        <f>IF(ISBLANK('申込入力シート'!H57),"",'申込入力シート'!H57)</f>
      </c>
      <c r="H80" s="139">
        <f>IF(ISBLANK('申込入力シート'!O57),"",'申込入力シート'!O57)</f>
      </c>
      <c r="I80" s="269">
        <f>IF(ISBLANK('申込入力シート'!V57),"",'申込入力シート'!V57)</f>
      </c>
    </row>
    <row r="81" spans="1:9" s="9" customFormat="1" ht="30" customHeight="1">
      <c r="A81" s="238">
        <v>12</v>
      </c>
      <c r="B81" s="252">
        <f t="shared" si="1"/>
      </c>
      <c r="C81" s="137">
        <f>IF(ISBLANK('申込入力シート'!C58),"",'申込入力シート'!C58)</f>
      </c>
      <c r="D81" s="138">
        <f>IF(ISBLANK('申込入力シート'!D58),"",'申込入力シート'!D58)</f>
      </c>
      <c r="E81" s="139">
        <f>IF(ISBLANK('申込入力シート'!F58),"",'申込入力シート'!F58)</f>
      </c>
      <c r="F81" s="137">
        <f>IF(ISBLANK('申込入力シート'!E58),"",'申込入力シート'!E58)</f>
      </c>
      <c r="G81" s="139">
        <f>IF(ISBLANK('申込入力シート'!H58),"",'申込入力シート'!H58)</f>
      </c>
      <c r="H81" s="139">
        <f>IF(ISBLANK('申込入力シート'!O58),"",'申込入力シート'!O58)</f>
      </c>
      <c r="I81" s="269">
        <f>IF(ISBLANK('申込入力シート'!V58),"",'申込入力シート'!V58)</f>
      </c>
    </row>
    <row r="82" spans="1:9" s="9" customFormat="1" ht="30" customHeight="1">
      <c r="A82" s="238">
        <v>13</v>
      </c>
      <c r="B82" s="252">
        <f t="shared" si="1"/>
      </c>
      <c r="C82" s="137">
        <f>IF(ISBLANK('申込入力シート'!C59),"",'申込入力シート'!C59)</f>
      </c>
      <c r="D82" s="138">
        <f>IF(ISBLANK('申込入力シート'!D59),"",'申込入力シート'!D59)</f>
      </c>
      <c r="E82" s="139">
        <f>IF(ISBLANK('申込入力シート'!F59),"",'申込入力シート'!F59)</f>
      </c>
      <c r="F82" s="137">
        <f>IF(ISBLANK('申込入力シート'!E59),"",'申込入力シート'!E59)</f>
      </c>
      <c r="G82" s="139">
        <f>IF(ISBLANK('申込入力シート'!H59),"",'申込入力シート'!H59)</f>
      </c>
      <c r="H82" s="139">
        <f>IF(ISBLANK('申込入力シート'!O59),"",'申込入力シート'!O59)</f>
      </c>
      <c r="I82" s="269">
        <f>IF(ISBLANK('申込入力シート'!V59),"",'申込入力シート'!V59)</f>
      </c>
    </row>
    <row r="83" spans="1:9" s="9" customFormat="1" ht="30" customHeight="1">
      <c r="A83" s="238">
        <v>14</v>
      </c>
      <c r="B83" s="252">
        <f t="shared" si="1"/>
      </c>
      <c r="C83" s="137">
        <f>IF(ISBLANK('申込入力シート'!C60),"",'申込入力シート'!C60)</f>
      </c>
      <c r="D83" s="138">
        <f>IF(ISBLANK('申込入力シート'!D60),"",'申込入力シート'!D60)</f>
      </c>
      <c r="E83" s="139">
        <f>IF(ISBLANK('申込入力シート'!F60),"",'申込入力シート'!F60)</f>
      </c>
      <c r="F83" s="137">
        <f>IF(ISBLANK('申込入力シート'!E60),"",'申込入力シート'!E60)</f>
      </c>
      <c r="G83" s="139">
        <f>IF(ISBLANK('申込入力シート'!H60),"",'申込入力シート'!H60)</f>
      </c>
      <c r="H83" s="139">
        <f>IF(ISBLANK('申込入力シート'!O60),"",'申込入力シート'!O60)</f>
      </c>
      <c r="I83" s="269">
        <f>IF(ISBLANK('申込入力シート'!V60),"",'申込入力シート'!V60)</f>
      </c>
    </row>
    <row r="84" spans="1:9" s="9" customFormat="1" ht="30" customHeight="1">
      <c r="A84" s="238">
        <v>15</v>
      </c>
      <c r="B84" s="252">
        <f t="shared" si="1"/>
      </c>
      <c r="C84" s="137">
        <f>IF(ISBLANK('申込入力シート'!C61),"",'申込入力シート'!C61)</f>
      </c>
      <c r="D84" s="138">
        <f>IF(ISBLANK('申込入力シート'!D61),"",'申込入力シート'!D61)</f>
      </c>
      <c r="E84" s="139">
        <f>IF(ISBLANK('申込入力シート'!F61),"",'申込入力シート'!F61)</f>
      </c>
      <c r="F84" s="137">
        <f>IF(ISBLANK('申込入力シート'!E61),"",'申込入力シート'!E61)</f>
      </c>
      <c r="G84" s="139">
        <f>IF(ISBLANK('申込入力シート'!H61),"",'申込入力シート'!H61)</f>
      </c>
      <c r="H84" s="139">
        <f>IF(ISBLANK('申込入力シート'!O61),"",'申込入力シート'!O61)</f>
      </c>
      <c r="I84" s="269">
        <f>IF(ISBLANK('申込入力シート'!V61),"",'申込入力シート'!V61)</f>
      </c>
    </row>
    <row r="85" spans="1:9" s="9" customFormat="1" ht="30" customHeight="1">
      <c r="A85" s="238">
        <v>16</v>
      </c>
      <c r="B85" s="252">
        <f t="shared" si="1"/>
      </c>
      <c r="C85" s="137">
        <f>IF(ISBLANK('申込入力シート'!C62),"",'申込入力シート'!C62)</f>
      </c>
      <c r="D85" s="138">
        <f>IF(ISBLANK('申込入力シート'!D62),"",'申込入力シート'!D62)</f>
      </c>
      <c r="E85" s="139">
        <f>IF(ISBLANK('申込入力シート'!F62),"",'申込入力シート'!F62)</f>
      </c>
      <c r="F85" s="137">
        <f>IF(ISBLANK('申込入力シート'!E62),"",'申込入力シート'!E62)</f>
      </c>
      <c r="G85" s="139">
        <f>IF(ISBLANK('申込入力シート'!H62),"",'申込入力シート'!H62)</f>
      </c>
      <c r="H85" s="139">
        <f>IF(ISBLANK('申込入力シート'!O62),"",'申込入力シート'!O62)</f>
      </c>
      <c r="I85" s="269">
        <f>IF(ISBLANK('申込入力シート'!V62),"",'申込入力シート'!V62)</f>
      </c>
    </row>
    <row r="86" spans="1:9" s="9" customFormat="1" ht="30" customHeight="1">
      <c r="A86" s="238">
        <v>17</v>
      </c>
      <c r="B86" s="252">
        <f t="shared" si="1"/>
      </c>
      <c r="C86" s="137">
        <f>IF(ISBLANK('申込入力シート'!C63),"",'申込入力シート'!C63)</f>
      </c>
      <c r="D86" s="138">
        <f>IF(ISBLANK('申込入力シート'!D63),"",'申込入力シート'!D63)</f>
      </c>
      <c r="E86" s="139">
        <f>IF(ISBLANK('申込入力シート'!F63),"",'申込入力シート'!F63)</f>
      </c>
      <c r="F86" s="137">
        <f>IF(ISBLANK('申込入力シート'!E63),"",'申込入力シート'!E63)</f>
      </c>
      <c r="G86" s="139">
        <f>IF(ISBLANK('申込入力シート'!H63),"",'申込入力シート'!H63)</f>
      </c>
      <c r="H86" s="139">
        <f>IF(ISBLANK('申込入力シート'!O63),"",'申込入力シート'!O63)</f>
      </c>
      <c r="I86" s="269">
        <f>IF(ISBLANK('申込入力シート'!V63),"",'申込入力シート'!V63)</f>
      </c>
    </row>
    <row r="87" spans="1:9" s="9" customFormat="1" ht="30" customHeight="1">
      <c r="A87" s="238">
        <v>18</v>
      </c>
      <c r="B87" s="252">
        <f t="shared" si="1"/>
      </c>
      <c r="C87" s="137">
        <f>IF(ISBLANK('申込入力シート'!C64),"",'申込入力シート'!C64)</f>
      </c>
      <c r="D87" s="138">
        <f>IF(ISBLANK('申込入力シート'!D64),"",'申込入力シート'!D64)</f>
      </c>
      <c r="E87" s="139">
        <f>IF(ISBLANK('申込入力シート'!F64),"",'申込入力シート'!F64)</f>
      </c>
      <c r="F87" s="137">
        <f>IF(ISBLANK('申込入力シート'!E64),"",'申込入力シート'!E64)</f>
      </c>
      <c r="G87" s="139">
        <f>IF(ISBLANK('申込入力シート'!H64),"",'申込入力シート'!H64)</f>
      </c>
      <c r="H87" s="139">
        <f>IF(ISBLANK('申込入力シート'!O64),"",'申込入力シート'!O64)</f>
      </c>
      <c r="I87" s="269">
        <f>IF(ISBLANK('申込入力シート'!V64),"",'申込入力シート'!V64)</f>
      </c>
    </row>
    <row r="88" spans="1:9" s="9" customFormat="1" ht="30" customHeight="1">
      <c r="A88" s="238">
        <v>19</v>
      </c>
      <c r="B88" s="252">
        <f t="shared" si="1"/>
      </c>
      <c r="C88" s="137">
        <f>IF(ISBLANK('申込入力シート'!C65),"",'申込入力シート'!C65)</f>
      </c>
      <c r="D88" s="138">
        <f>IF(ISBLANK('申込入力シート'!D65),"",'申込入力シート'!D65)</f>
      </c>
      <c r="E88" s="139">
        <f>IF(ISBLANK('申込入力シート'!F65),"",'申込入力シート'!F65)</f>
      </c>
      <c r="F88" s="137">
        <f>IF(ISBLANK('申込入力シート'!E65),"",'申込入力シート'!E65)</f>
      </c>
      <c r="G88" s="139">
        <f>IF(ISBLANK('申込入力シート'!H65),"",'申込入力シート'!H65)</f>
      </c>
      <c r="H88" s="139">
        <f>IF(ISBLANK('申込入力シート'!O65),"",'申込入力シート'!O65)</f>
      </c>
      <c r="I88" s="269">
        <f>IF(ISBLANK('申込入力シート'!V65),"",'申込入力シート'!V65)</f>
      </c>
    </row>
    <row r="89" spans="1:9" s="9" customFormat="1" ht="30" customHeight="1" thickBot="1">
      <c r="A89" s="238">
        <v>20</v>
      </c>
      <c r="B89" s="254">
        <f t="shared" si="1"/>
      </c>
      <c r="C89" s="270">
        <f>IF(ISBLANK('申込入力シート'!C66),"",'申込入力シート'!C66)</f>
      </c>
      <c r="D89" s="271">
        <f>IF(ISBLANK('申込入力シート'!D66),"",'申込入力シート'!D66)</f>
      </c>
      <c r="E89" s="272">
        <f>IF(ISBLANK('申込入力シート'!F66),"",'申込入力シート'!F66)</f>
      </c>
      <c r="F89" s="270">
        <f>IF(ISBLANK('申込入力シート'!E66),"",'申込入力シート'!E66)</f>
      </c>
      <c r="G89" s="272">
        <f>IF(ISBLANK('申込入力シート'!H66),"",'申込入力シート'!H66)</f>
      </c>
      <c r="H89" s="272">
        <f>IF(ISBLANK('申込入力シート'!O66),"",'申込入力シート'!O66)</f>
      </c>
      <c r="I89" s="273">
        <f>IF(ISBLANK('申込入力シート'!V66),"",'申込入力シート'!V66)</f>
      </c>
    </row>
    <row r="90" spans="1:9" s="9" customFormat="1" ht="23.25" customHeight="1" hidden="1">
      <c r="A90" s="238">
        <v>21</v>
      </c>
      <c r="B90" s="10">
        <v>21</v>
      </c>
      <c r="C90" s="266">
        <f>IF(ISBLANK('申込入力シート'!C67),"",'申込入力シート'!C67)</f>
      </c>
      <c r="D90" s="267">
        <f>IF(ISBLANK('申込入力シート'!D67),"",'申込入力シート'!D67)</f>
      </c>
      <c r="E90" s="268">
        <f>IF(ISBLANK('申込入力シート'!F67),"",'申込入力シート'!F67)</f>
      </c>
      <c r="F90" s="266">
        <f>IF(ISBLANK('申込入力シート'!E67),"",'申込入力シート'!E67)</f>
      </c>
      <c r="G90" s="268" t="e">
        <f>IF(ISBLANK('申込入力シート'!H67),"",'申込入力シート'!H67)</f>
        <v>#N/A</v>
      </c>
      <c r="H90" s="268" t="e">
        <f>IF(ISBLANK('申込入力シート'!O67),"",'申込入力シート'!O67)</f>
        <v>#N/A</v>
      </c>
      <c r="I90" s="268" t="e">
        <f>IF(ISBLANK('申込入力シート'!V67),"",'申込入力シート'!V67)</f>
        <v>#N/A</v>
      </c>
    </row>
    <row r="91" spans="1:9" s="9" customFormat="1" ht="23.25" customHeight="1" hidden="1">
      <c r="A91" s="238">
        <v>22</v>
      </c>
      <c r="B91" s="4">
        <v>22</v>
      </c>
      <c r="C91" s="137">
        <f>IF(ISBLANK('申込入力シート'!C68),"",'申込入力シート'!C68)</f>
      </c>
      <c r="D91" s="138">
        <f>IF(ISBLANK('申込入力シート'!D68),"",'申込入力シート'!D68)</f>
      </c>
      <c r="E91" s="139">
        <f>IF(ISBLANK('申込入力シート'!F68),"",'申込入力シート'!F68)</f>
      </c>
      <c r="F91" s="137">
        <f>IF(ISBLANK('申込入力シート'!E68),"",'申込入力シート'!E68)</f>
      </c>
      <c r="G91" s="139" t="e">
        <f>IF(ISBLANK('申込入力シート'!H68),"",'申込入力シート'!H68)</f>
        <v>#N/A</v>
      </c>
      <c r="H91" s="139" t="e">
        <f>IF(ISBLANK('申込入力シート'!O68),"",'申込入力シート'!O68)</f>
        <v>#N/A</v>
      </c>
      <c r="I91" s="139" t="e">
        <f>IF(ISBLANK('申込入力シート'!V68),"",'申込入力シート'!V68)</f>
        <v>#N/A</v>
      </c>
    </row>
    <row r="92" spans="1:9" s="9" customFormat="1" ht="23.25" customHeight="1" hidden="1">
      <c r="A92" s="238">
        <v>23</v>
      </c>
      <c r="B92" s="4">
        <v>23</v>
      </c>
      <c r="C92" s="137">
        <f>IF(ISBLANK('申込入力シート'!C69),"",'申込入力シート'!C69)</f>
      </c>
      <c r="D92" s="138">
        <f>IF(ISBLANK('申込入力シート'!D69),"",'申込入力シート'!D69)</f>
      </c>
      <c r="E92" s="139">
        <f>IF(ISBLANK('申込入力シート'!F69),"",'申込入力シート'!F69)</f>
      </c>
      <c r="F92" s="137">
        <f>IF(ISBLANK('申込入力シート'!E69),"",'申込入力シート'!E69)</f>
      </c>
      <c r="G92" s="139" t="e">
        <f>IF(ISBLANK('申込入力シート'!H69),"",'申込入力シート'!H69)</f>
        <v>#N/A</v>
      </c>
      <c r="H92" s="139" t="e">
        <f>IF(ISBLANK('申込入力シート'!O69),"",'申込入力シート'!O69)</f>
        <v>#N/A</v>
      </c>
      <c r="I92" s="139" t="e">
        <f>IF(ISBLANK('申込入力シート'!V69),"",'申込入力シート'!V69)</f>
        <v>#N/A</v>
      </c>
    </row>
    <row r="93" spans="1:9" s="9" customFormat="1" ht="23.25" customHeight="1" hidden="1">
      <c r="A93" s="238">
        <v>24</v>
      </c>
      <c r="B93" s="4">
        <v>24</v>
      </c>
      <c r="C93" s="137">
        <f>IF(ISBLANK('申込入力シート'!C70),"",'申込入力シート'!C70)</f>
      </c>
      <c r="D93" s="138">
        <f>IF(ISBLANK('申込入力シート'!D70),"",'申込入力シート'!D70)</f>
      </c>
      <c r="E93" s="139">
        <f>IF(ISBLANK('申込入力シート'!F70),"",'申込入力シート'!F70)</f>
      </c>
      <c r="F93" s="137">
        <f>IF(ISBLANK('申込入力シート'!E70),"",'申込入力シート'!E70)</f>
      </c>
      <c r="G93" s="139" t="e">
        <f>IF(ISBLANK('申込入力シート'!H70),"",'申込入力シート'!H70)</f>
        <v>#N/A</v>
      </c>
      <c r="H93" s="139" t="e">
        <f>IF(ISBLANK('申込入力シート'!O70),"",'申込入力シート'!O70)</f>
        <v>#N/A</v>
      </c>
      <c r="I93" s="139" t="e">
        <f>IF(ISBLANK('申込入力シート'!V70),"",'申込入力シート'!V70)</f>
        <v>#N/A</v>
      </c>
    </row>
    <row r="94" spans="1:9" s="9" customFormat="1" ht="23.25" customHeight="1" hidden="1">
      <c r="A94" s="238">
        <v>25</v>
      </c>
      <c r="B94" s="4">
        <v>25</v>
      </c>
      <c r="C94" s="137">
        <f>IF(ISBLANK('申込入力シート'!C71),"",'申込入力シート'!C71)</f>
      </c>
      <c r="D94" s="138">
        <f>IF(ISBLANK('申込入力シート'!D71),"",'申込入力シート'!D71)</f>
      </c>
      <c r="E94" s="139">
        <f>IF(ISBLANK('申込入力シート'!F71),"",'申込入力シート'!F71)</f>
      </c>
      <c r="F94" s="137">
        <f>IF(ISBLANK('申込入力シート'!E71),"",'申込入力シート'!E71)</f>
      </c>
      <c r="G94" s="139" t="e">
        <f>IF(ISBLANK('申込入力シート'!H71),"",'申込入力シート'!H71)</f>
        <v>#N/A</v>
      </c>
      <c r="H94" s="139" t="e">
        <f>IF(ISBLANK('申込入力シート'!O71),"",'申込入力シート'!O71)</f>
        <v>#N/A</v>
      </c>
      <c r="I94" s="139" t="e">
        <f>IF(ISBLANK('申込入力シート'!V71),"",'申込入力シート'!V71)</f>
        <v>#N/A</v>
      </c>
    </row>
    <row r="95" spans="1:9" s="9" customFormat="1" ht="23.25" customHeight="1" hidden="1">
      <c r="A95" s="238">
        <v>26</v>
      </c>
      <c r="B95" s="4">
        <v>26</v>
      </c>
      <c r="C95" s="137">
        <f>IF(ISBLANK('申込入力シート'!C72),"",'申込入力シート'!C72)</f>
      </c>
      <c r="D95" s="138">
        <f>IF(ISBLANK('申込入力シート'!D72),"",'申込入力シート'!D72)</f>
      </c>
      <c r="E95" s="139">
        <f>IF(ISBLANK('申込入力シート'!F72),"",'申込入力シート'!F72)</f>
      </c>
      <c r="F95" s="137">
        <f>IF(ISBLANK('申込入力シート'!E72),"",'申込入力シート'!E72)</f>
      </c>
      <c r="G95" s="139" t="e">
        <f>IF(ISBLANK('申込入力シート'!H72),"",'申込入力シート'!H72)</f>
        <v>#N/A</v>
      </c>
      <c r="H95" s="139" t="e">
        <f>IF(ISBLANK('申込入力シート'!O72),"",'申込入力シート'!O72)</f>
        <v>#N/A</v>
      </c>
      <c r="I95" s="139" t="e">
        <f>IF(ISBLANK('申込入力シート'!V72),"",'申込入力シート'!V72)</f>
        <v>#N/A</v>
      </c>
    </row>
    <row r="96" spans="1:9" s="9" customFormat="1" ht="23.25" customHeight="1" hidden="1">
      <c r="A96" s="238">
        <v>27</v>
      </c>
      <c r="B96" s="4">
        <v>27</v>
      </c>
      <c r="C96" s="137">
        <f>IF(ISBLANK('申込入力シート'!C73),"",'申込入力シート'!C73)</f>
      </c>
      <c r="D96" s="138">
        <f>IF(ISBLANK('申込入力シート'!D73),"",'申込入力シート'!D73)</f>
      </c>
      <c r="E96" s="139">
        <f>IF(ISBLANK('申込入力シート'!F73),"",'申込入力シート'!F73)</f>
      </c>
      <c r="F96" s="137">
        <f>IF(ISBLANK('申込入力シート'!E73),"",'申込入力シート'!E73)</f>
      </c>
      <c r="G96" s="139" t="e">
        <f>IF(ISBLANK('申込入力シート'!H73),"",'申込入力シート'!H73)</f>
        <v>#N/A</v>
      </c>
      <c r="H96" s="139" t="e">
        <f>IF(ISBLANK('申込入力シート'!O73),"",'申込入力シート'!O73)</f>
        <v>#N/A</v>
      </c>
      <c r="I96" s="139" t="e">
        <f>IF(ISBLANK('申込入力シート'!V73),"",'申込入力シート'!V73)</f>
        <v>#N/A</v>
      </c>
    </row>
    <row r="97" spans="1:9" s="9" customFormat="1" ht="23.25" customHeight="1" hidden="1">
      <c r="A97" s="238">
        <v>28</v>
      </c>
      <c r="B97" s="4">
        <v>28</v>
      </c>
      <c r="C97" s="137">
        <f>IF(ISBLANK('申込入力シート'!C74),"",'申込入力シート'!C74)</f>
      </c>
      <c r="D97" s="138">
        <f>IF(ISBLANK('申込入力シート'!D74),"",'申込入力シート'!D74)</f>
      </c>
      <c r="E97" s="139">
        <f>IF(ISBLANK('申込入力シート'!F74),"",'申込入力シート'!F74)</f>
      </c>
      <c r="F97" s="137">
        <f>IF(ISBLANK('申込入力シート'!E74),"",'申込入力シート'!E74)</f>
      </c>
      <c r="G97" s="139" t="e">
        <f>IF(ISBLANK('申込入力シート'!H74),"",'申込入力シート'!H74)</f>
        <v>#N/A</v>
      </c>
      <c r="H97" s="139" t="e">
        <f>IF(ISBLANK('申込入力シート'!O74),"",'申込入力シート'!O74)</f>
        <v>#N/A</v>
      </c>
      <c r="I97" s="139" t="e">
        <f>IF(ISBLANK('申込入力シート'!V74),"",'申込入力シート'!V74)</f>
        <v>#N/A</v>
      </c>
    </row>
    <row r="98" spans="1:9" s="9" customFormat="1" ht="23.25" customHeight="1" hidden="1">
      <c r="A98" s="238">
        <v>29</v>
      </c>
      <c r="B98" s="4">
        <v>29</v>
      </c>
      <c r="C98" s="137">
        <f>IF(ISBLANK('申込入力シート'!C75),"",'申込入力シート'!C75)</f>
      </c>
      <c r="D98" s="138">
        <f>IF(ISBLANK('申込入力シート'!D75),"",'申込入力シート'!D75)</f>
      </c>
      <c r="E98" s="139">
        <f>IF(ISBLANK('申込入力シート'!F75),"",'申込入力シート'!F75)</f>
      </c>
      <c r="F98" s="137">
        <f>IF(ISBLANK('申込入力シート'!E75),"",'申込入力シート'!E75)</f>
      </c>
      <c r="G98" s="139" t="e">
        <f>IF(ISBLANK('申込入力シート'!H75),"",'申込入力シート'!H75)</f>
        <v>#N/A</v>
      </c>
      <c r="H98" s="139" t="e">
        <f>IF(ISBLANK('申込入力シート'!O75),"",'申込入力シート'!O75)</f>
        <v>#N/A</v>
      </c>
      <c r="I98" s="139" t="e">
        <f>IF(ISBLANK('申込入力シート'!V75),"",'申込入力シート'!V75)</f>
        <v>#N/A</v>
      </c>
    </row>
    <row r="99" spans="1:9" s="9" customFormat="1" ht="23.25" customHeight="1" hidden="1">
      <c r="A99" s="238">
        <v>30</v>
      </c>
      <c r="B99" s="4">
        <v>30</v>
      </c>
      <c r="C99" s="137">
        <f>IF(ISBLANK('申込入力シート'!C76),"",'申込入力シート'!C76)</f>
      </c>
      <c r="D99" s="138">
        <f>IF(ISBLANK('申込入力シート'!D76),"",'申込入力シート'!D76)</f>
      </c>
      <c r="E99" s="139">
        <f>IF(ISBLANK('申込入力シート'!F76),"",'申込入力シート'!F76)</f>
      </c>
      <c r="F99" s="137">
        <f>IF(ISBLANK('申込入力シート'!E76),"",'申込入力シート'!E76)</f>
      </c>
      <c r="G99" s="139" t="e">
        <f>IF(ISBLANK('申込入力シート'!H76),"",'申込入力シート'!H76)</f>
        <v>#N/A</v>
      </c>
      <c r="H99" s="139" t="e">
        <f>IF(ISBLANK('申込入力シート'!O76),"",'申込入力シート'!O76)</f>
        <v>#N/A</v>
      </c>
      <c r="I99" s="139" t="e">
        <f>IF(ISBLANK('申込入力シート'!V76),"",'申込入力シート'!V76)</f>
        <v>#N/A</v>
      </c>
    </row>
    <row r="100" spans="1:9" s="9" customFormat="1" ht="23.25" customHeight="1" hidden="1">
      <c r="A100" s="238">
        <v>31</v>
      </c>
      <c r="B100" s="4">
        <v>31</v>
      </c>
      <c r="C100" s="137">
        <f>IF(ISBLANK('申込入力シート'!C77),"",'申込入力シート'!C77)</f>
      </c>
      <c r="D100" s="138">
        <f>IF(ISBLANK('申込入力シート'!D77),"",'申込入力シート'!D77)</f>
      </c>
      <c r="E100" s="139">
        <f>IF(ISBLANK('申込入力シート'!F77),"",'申込入力シート'!F77)</f>
      </c>
      <c r="F100" s="137">
        <f>IF(ISBLANK('申込入力シート'!E77),"",'申込入力シート'!E77)</f>
      </c>
      <c r="G100" s="139" t="e">
        <f>IF(ISBLANK('申込入力シート'!H77),"",'申込入力シート'!H77)</f>
        <v>#N/A</v>
      </c>
      <c r="H100" s="139" t="e">
        <f>IF(ISBLANK('申込入力シート'!O77),"",'申込入力シート'!O77)</f>
        <v>#N/A</v>
      </c>
      <c r="I100" s="139" t="e">
        <f>IF(ISBLANK('申込入力シート'!V77),"",'申込入力シート'!V77)</f>
        <v>#N/A</v>
      </c>
    </row>
    <row r="101" spans="1:9" s="9" customFormat="1" ht="23.25" customHeight="1" hidden="1">
      <c r="A101" s="238">
        <v>32</v>
      </c>
      <c r="B101" s="4">
        <v>32</v>
      </c>
      <c r="C101" s="137">
        <f>IF(ISBLANK('申込入力シート'!C78),"",'申込入力シート'!C78)</f>
      </c>
      <c r="D101" s="138">
        <f>IF(ISBLANK('申込入力シート'!D78),"",'申込入力シート'!D78)</f>
      </c>
      <c r="E101" s="139">
        <f>IF(ISBLANK('申込入力シート'!F78),"",'申込入力シート'!F78)</f>
      </c>
      <c r="F101" s="137">
        <f>IF(ISBLANK('申込入力シート'!E78),"",'申込入力シート'!E78)</f>
      </c>
      <c r="G101" s="139" t="e">
        <f>IF(ISBLANK('申込入力シート'!H78),"",'申込入力シート'!H78)</f>
        <v>#N/A</v>
      </c>
      <c r="H101" s="139" t="e">
        <f>IF(ISBLANK('申込入力シート'!O78),"",'申込入力シート'!O78)</f>
        <v>#N/A</v>
      </c>
      <c r="I101" s="139" t="e">
        <f>IF(ISBLANK('申込入力シート'!V78),"",'申込入力シート'!V78)</f>
        <v>#N/A</v>
      </c>
    </row>
    <row r="102" spans="1:9" s="9" customFormat="1" ht="23.25" customHeight="1" hidden="1">
      <c r="A102" s="238">
        <v>33</v>
      </c>
      <c r="B102" s="4">
        <v>33</v>
      </c>
      <c r="C102" s="137">
        <f>IF(ISBLANK('申込入力シート'!C79),"",'申込入力シート'!C79)</f>
      </c>
      <c r="D102" s="138">
        <f>IF(ISBLANK('申込入力シート'!D79),"",'申込入力シート'!D79)</f>
      </c>
      <c r="E102" s="139">
        <f>IF(ISBLANK('申込入力シート'!F79),"",'申込入力シート'!F79)</f>
      </c>
      <c r="F102" s="137">
        <f>IF(ISBLANK('申込入力シート'!E79),"",'申込入力シート'!E79)</f>
      </c>
      <c r="G102" s="139" t="e">
        <f>IF(ISBLANK('申込入力シート'!H79),"",'申込入力シート'!H79)</f>
        <v>#N/A</v>
      </c>
      <c r="H102" s="139" t="e">
        <f>IF(ISBLANK('申込入力シート'!O79),"",'申込入力シート'!O79)</f>
        <v>#N/A</v>
      </c>
      <c r="I102" s="139" t="e">
        <f>IF(ISBLANK('申込入力シート'!V79),"",'申込入力シート'!V79)</f>
        <v>#N/A</v>
      </c>
    </row>
    <row r="103" spans="1:9" s="9" customFormat="1" ht="23.25" customHeight="1" hidden="1">
      <c r="A103" s="238">
        <v>34</v>
      </c>
      <c r="B103" s="4">
        <v>34</v>
      </c>
      <c r="C103" s="137">
        <f>IF(ISBLANK('申込入力シート'!C80),"",'申込入力シート'!C80)</f>
      </c>
      <c r="D103" s="138">
        <f>IF(ISBLANK('申込入力シート'!D80),"",'申込入力シート'!D80)</f>
      </c>
      <c r="E103" s="139">
        <f>IF(ISBLANK('申込入力シート'!F80),"",'申込入力シート'!F80)</f>
      </c>
      <c r="F103" s="137">
        <f>IF(ISBLANK('申込入力シート'!E80),"",'申込入力シート'!E80)</f>
      </c>
      <c r="G103" s="139" t="e">
        <f>IF(ISBLANK('申込入力シート'!H80),"",'申込入力シート'!H80)</f>
        <v>#N/A</v>
      </c>
      <c r="H103" s="139" t="e">
        <f>IF(ISBLANK('申込入力シート'!O80),"",'申込入力シート'!O80)</f>
        <v>#N/A</v>
      </c>
      <c r="I103" s="139" t="e">
        <f>IF(ISBLANK('申込入力シート'!V80),"",'申込入力シート'!V80)</f>
        <v>#N/A</v>
      </c>
    </row>
    <row r="104" spans="1:9" s="9" customFormat="1" ht="23.25" customHeight="1" hidden="1">
      <c r="A104" s="238">
        <v>35</v>
      </c>
      <c r="B104" s="4">
        <v>35</v>
      </c>
      <c r="C104" s="137">
        <f>IF(ISBLANK('申込入力シート'!C81),"",'申込入力シート'!C81)</f>
      </c>
      <c r="D104" s="138">
        <f>IF(ISBLANK('申込入力シート'!D81),"",'申込入力シート'!D81)</f>
      </c>
      <c r="E104" s="139">
        <f>IF(ISBLANK('申込入力シート'!F81),"",'申込入力シート'!F81)</f>
      </c>
      <c r="F104" s="137">
        <f>IF(ISBLANK('申込入力シート'!E81),"",'申込入力シート'!E81)</f>
      </c>
      <c r="G104" s="139" t="e">
        <f>IF(ISBLANK('申込入力シート'!H81),"",'申込入力シート'!H81)</f>
        <v>#N/A</v>
      </c>
      <c r="H104" s="139" t="e">
        <f>IF(ISBLANK('申込入力シート'!O81),"",'申込入力シート'!O81)</f>
        <v>#N/A</v>
      </c>
      <c r="I104" s="139" t="e">
        <f>IF(ISBLANK('申込入力シート'!V81),"",'申込入力シート'!V81)</f>
        <v>#N/A</v>
      </c>
    </row>
    <row r="105" spans="1:9" s="9" customFormat="1" ht="23.25" customHeight="1" hidden="1">
      <c r="A105" s="238">
        <v>36</v>
      </c>
      <c r="B105" s="4">
        <v>36</v>
      </c>
      <c r="C105" s="137">
        <f>IF(ISBLANK('申込入力シート'!C82),"",'申込入力シート'!C82)</f>
      </c>
      <c r="D105" s="138">
        <f>IF(ISBLANK('申込入力シート'!D82),"",'申込入力シート'!D82)</f>
      </c>
      <c r="E105" s="139">
        <f>IF(ISBLANK('申込入力シート'!F82),"",'申込入力シート'!F82)</f>
      </c>
      <c r="F105" s="137">
        <f>IF(ISBLANK('申込入力シート'!E82),"",'申込入力シート'!E82)</f>
      </c>
      <c r="G105" s="139" t="e">
        <f>IF(ISBLANK('申込入力シート'!H82),"",'申込入力シート'!H82)</f>
        <v>#N/A</v>
      </c>
      <c r="H105" s="139" t="e">
        <f>IF(ISBLANK('申込入力シート'!O82),"",'申込入力シート'!O82)</f>
        <v>#N/A</v>
      </c>
      <c r="I105" s="139" t="e">
        <f>IF(ISBLANK('申込入力シート'!V82),"",'申込入力シート'!V82)</f>
        <v>#N/A</v>
      </c>
    </row>
    <row r="106" spans="1:9" s="9" customFormat="1" ht="23.25" customHeight="1" hidden="1">
      <c r="A106" s="238">
        <v>37</v>
      </c>
      <c r="B106" s="4">
        <v>37</v>
      </c>
      <c r="C106" s="137">
        <f>IF(ISBLANK('申込入力シート'!C83),"",'申込入力シート'!C83)</f>
      </c>
      <c r="D106" s="138">
        <f>IF(ISBLANK('申込入力シート'!D83),"",'申込入力シート'!D83)</f>
      </c>
      <c r="E106" s="139">
        <f>IF(ISBLANK('申込入力シート'!F83),"",'申込入力シート'!F83)</f>
      </c>
      <c r="F106" s="137">
        <f>IF(ISBLANK('申込入力シート'!E83),"",'申込入力シート'!E83)</f>
      </c>
      <c r="G106" s="139" t="e">
        <f>IF(ISBLANK('申込入力シート'!H83),"",'申込入力シート'!H83)</f>
        <v>#N/A</v>
      </c>
      <c r="H106" s="139" t="e">
        <f>IF(ISBLANK('申込入力シート'!O83),"",'申込入力シート'!O83)</f>
        <v>#N/A</v>
      </c>
      <c r="I106" s="139" t="e">
        <f>IF(ISBLANK('申込入力シート'!V83),"",'申込入力シート'!V83)</f>
        <v>#N/A</v>
      </c>
    </row>
    <row r="107" spans="1:9" s="9" customFormat="1" ht="23.25" customHeight="1" hidden="1">
      <c r="A107" s="238">
        <v>38</v>
      </c>
      <c r="B107" s="4">
        <v>38</v>
      </c>
      <c r="C107" s="137">
        <f>IF(ISBLANK('申込入力シート'!C84),"",'申込入力シート'!C84)</f>
      </c>
      <c r="D107" s="138">
        <f>IF(ISBLANK('申込入力シート'!D84),"",'申込入力シート'!D84)</f>
      </c>
      <c r="E107" s="139">
        <f>IF(ISBLANK('申込入力シート'!F84),"",'申込入力シート'!F84)</f>
      </c>
      <c r="F107" s="137">
        <f>IF(ISBLANK('申込入力シート'!E84),"",'申込入力シート'!E84)</f>
      </c>
      <c r="G107" s="139" t="e">
        <f>IF(ISBLANK('申込入力シート'!H84),"",'申込入力シート'!H84)</f>
        <v>#N/A</v>
      </c>
      <c r="H107" s="139" t="e">
        <f>IF(ISBLANK('申込入力シート'!O84),"",'申込入力シート'!O84)</f>
        <v>#N/A</v>
      </c>
      <c r="I107" s="139" t="e">
        <f>IF(ISBLANK('申込入力シート'!V84),"",'申込入力シート'!V84)</f>
        <v>#N/A</v>
      </c>
    </row>
    <row r="108" spans="1:9" s="9" customFormat="1" ht="23.25" customHeight="1" hidden="1">
      <c r="A108" s="238">
        <v>39</v>
      </c>
      <c r="B108" s="4">
        <v>39</v>
      </c>
      <c r="C108" s="137">
        <f>IF(ISBLANK('申込入力シート'!C85),"",'申込入力シート'!C85)</f>
      </c>
      <c r="D108" s="138">
        <f>IF(ISBLANK('申込入力シート'!D85),"",'申込入力シート'!D85)</f>
      </c>
      <c r="E108" s="139">
        <f>IF(ISBLANK('申込入力シート'!F85),"",'申込入力シート'!F85)</f>
      </c>
      <c r="F108" s="137">
        <f>IF(ISBLANK('申込入力シート'!E85),"",'申込入力シート'!E85)</f>
      </c>
      <c r="G108" s="139" t="e">
        <f>IF(ISBLANK('申込入力シート'!H85),"",'申込入力シート'!H85)</f>
        <v>#N/A</v>
      </c>
      <c r="H108" s="139" t="e">
        <f>IF(ISBLANK('申込入力シート'!O85),"",'申込入力シート'!O85)</f>
        <v>#N/A</v>
      </c>
      <c r="I108" s="139" t="e">
        <f>IF(ISBLANK('申込入力シート'!V85),"",'申込入力シート'!V85)</f>
        <v>#N/A</v>
      </c>
    </row>
    <row r="109" spans="1:9" s="9" customFormat="1" ht="23.25" customHeight="1" hidden="1">
      <c r="A109" s="238">
        <v>40</v>
      </c>
      <c r="B109" s="4">
        <v>40</v>
      </c>
      <c r="C109" s="137">
        <f>IF(ISBLANK('申込入力シート'!C86),"",'申込入力シート'!C86)</f>
      </c>
      <c r="D109" s="138">
        <f>IF(ISBLANK('申込入力シート'!D86),"",'申込入力シート'!D86)</f>
      </c>
      <c r="E109" s="139">
        <f>IF(ISBLANK('申込入力シート'!F86),"",'申込入力シート'!F86)</f>
      </c>
      <c r="F109" s="137">
        <f>IF(ISBLANK('申込入力シート'!E86),"",'申込入力シート'!E86)</f>
      </c>
      <c r="G109" s="139" t="e">
        <f>IF(ISBLANK('申込入力シート'!H86),"",'申込入力シート'!H86)</f>
        <v>#N/A</v>
      </c>
      <c r="H109" s="139" t="e">
        <f>IF(ISBLANK('申込入力シート'!O86),"",'申込入力シート'!O86)</f>
        <v>#N/A</v>
      </c>
      <c r="I109" s="139" t="e">
        <f>IF(ISBLANK('申込入力シート'!V86),"",'申込入力シート'!V86)</f>
        <v>#N/A</v>
      </c>
    </row>
    <row r="110" spans="1:9" s="9" customFormat="1" ht="23.25" customHeight="1">
      <c r="A110" s="238"/>
      <c r="B110" s="6"/>
      <c r="C110" s="6" t="s">
        <v>177</v>
      </c>
      <c r="D110" s="121" t="s">
        <v>178</v>
      </c>
      <c r="E110" s="122"/>
      <c r="F110" s="123"/>
      <c r="G110" s="124"/>
      <c r="H110" s="124"/>
      <c r="I110" s="122"/>
    </row>
    <row r="111" spans="1:9" s="9" customFormat="1" ht="23.25" customHeight="1">
      <c r="A111" s="238"/>
      <c r="B111" s="6"/>
      <c r="C111" s="6"/>
      <c r="D111" s="121"/>
      <c r="E111" s="122"/>
      <c r="F111" s="6"/>
      <c r="G111" s="122"/>
      <c r="H111" s="122"/>
      <c r="I111" s="122"/>
    </row>
    <row r="112" spans="1:9" s="9" customFormat="1" ht="32.25" customHeight="1">
      <c r="A112" s="238"/>
      <c r="B112" s="6"/>
      <c r="C112" s="259" t="s">
        <v>181</v>
      </c>
      <c r="D112" s="121"/>
      <c r="E112" s="122"/>
      <c r="F112" s="6"/>
      <c r="G112" s="122"/>
      <c r="H112" s="122"/>
      <c r="I112" s="122"/>
    </row>
    <row r="113" spans="1:9" s="9" customFormat="1" ht="26.25" customHeight="1">
      <c r="A113" s="239"/>
      <c r="B113" s="8"/>
      <c r="C113" s="8"/>
      <c r="D113" s="546">
        <f ca="1">TODAY()</f>
        <v>42880</v>
      </c>
      <c r="E113" s="547"/>
      <c r="F113" s="260"/>
      <c r="G113" s="260"/>
      <c r="H113" s="260"/>
      <c r="I113" s="262" t="s">
        <v>182</v>
      </c>
    </row>
    <row r="114" spans="1:9" s="9" customFormat="1" ht="35.25" customHeight="1">
      <c r="A114" s="239"/>
      <c r="B114" s="8"/>
      <c r="C114" s="8"/>
      <c r="D114" s="263" t="s">
        <v>61</v>
      </c>
      <c r="E114" s="551" t="str">
        <f>"　"&amp;'学校情報入力シート'!$D$8&amp;"     印    "</f>
        <v>　     印    </v>
      </c>
      <c r="F114" s="551"/>
      <c r="G114" s="552"/>
      <c r="H114" s="198"/>
      <c r="I114" s="261"/>
    </row>
    <row r="115" spans="1:7" s="9" customFormat="1" ht="21" customHeight="1">
      <c r="A115" s="239"/>
      <c r="B115" s="8"/>
      <c r="C115" s="8"/>
      <c r="D115" s="198"/>
      <c r="E115" s="198"/>
      <c r="F115" s="57"/>
      <c r="G115" s="57"/>
    </row>
    <row r="116" ht="21.75" customHeight="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row r="164" ht="13.5"/>
    <row r="165" ht="13.5"/>
    <row r="166" ht="13.5"/>
    <row r="167" ht="13.5"/>
    <row r="168" ht="13.5"/>
    <row r="169" ht="13.5"/>
  </sheetData>
  <sheetProtection sheet="1"/>
  <mergeCells count="7">
    <mergeCell ref="B60:C61"/>
    <mergeCell ref="B3:C4"/>
    <mergeCell ref="D113:E113"/>
    <mergeCell ref="D1:I1"/>
    <mergeCell ref="E114:G114"/>
    <mergeCell ref="D56:E56"/>
    <mergeCell ref="E57:G57"/>
  </mergeCells>
  <printOptions horizontalCentered="1"/>
  <pageMargins left="0.5905511811023623" right="0.5905511811023623" top="0.75" bottom="0.5905511811023623" header="0.2755905511811024" footer="0.1968503937007874"/>
  <pageSetup horizontalDpi="300" verticalDpi="300" orientation="portrait" paperSize="9" scale="75" r:id="rId2"/>
  <rowBreaks count="1" manualBreakCount="1">
    <brk id="58"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新潟県通信陸上エントリー用紙</dc:title>
  <dc:subject/>
  <dc:creator>ひろっちプロダクション</dc:creator>
  <cp:keywords/>
  <dc:description>バグ・改良点がありましたら御連絡ください。</dc:description>
  <cp:lastModifiedBy>te271368</cp:lastModifiedBy>
  <cp:lastPrinted>2014-06-05T07:44:49Z</cp:lastPrinted>
  <dcterms:created xsi:type="dcterms:W3CDTF">2004-05-16T13:51:17Z</dcterms:created>
  <dcterms:modified xsi:type="dcterms:W3CDTF">2017-05-25T01:13:28Z</dcterms:modified>
  <cp:category/>
  <cp:version/>
  <cp:contentType/>
  <cp:contentStatus/>
</cp:coreProperties>
</file>